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<sst xmlns="http://schemas.openxmlformats.org/spreadsheetml/2006/main" count="291" uniqueCount="161">
  <si>
    <t>设备2明细表</t>
  </si>
  <si>
    <t>序号</t>
  </si>
  <si>
    <t>设备名称</t>
  </si>
  <si>
    <t>规格型号</t>
  </si>
  <si>
    <t>生产厂家</t>
  </si>
  <si>
    <t>计量单位</t>
  </si>
  <si>
    <t>实际数量</t>
  </si>
  <si>
    <t>启用日期</t>
  </si>
  <si>
    <t>账面原值</t>
  </si>
  <si>
    <t>账面净值</t>
  </si>
  <si>
    <t>评估原值</t>
  </si>
  <si>
    <t>成新率</t>
  </si>
  <si>
    <t>评估值</t>
  </si>
  <si>
    <t>备注</t>
  </si>
  <si>
    <t>1</t>
  </si>
  <si>
    <t>撒布机</t>
  </si>
  <si>
    <t>10立方</t>
  </si>
  <si>
    <t>烟台国胜工程机械贸易有限公司</t>
  </si>
  <si>
    <t>台</t>
  </si>
  <si>
    <t>2017年12月25日</t>
  </si>
  <si>
    <t>75, 999.90</t>
  </si>
  <si>
    <t>82, 100. 00</t>
  </si>
  <si>
    <t>84</t>
  </si>
  <si>
    <t>执法局自购</t>
  </si>
  <si>
    <t>2</t>
  </si>
  <si>
    <t>推雪铲</t>
  </si>
  <si>
    <t>3. 6米</t>
  </si>
  <si>
    <t>7</t>
  </si>
  <si>
    <t>205,042. 60</t>
  </si>
  <si>
    <t>221,400. 00</t>
  </si>
  <si>
    <t>3</t>
  </si>
  <si>
    <t>扫雪刷</t>
  </si>
  <si>
    <t>烟台卓锋工程机械有限公司</t>
  </si>
  <si>
    <t>6</t>
  </si>
  <si>
    <t>2020年1月10日</t>
  </si>
  <si>
    <t>843, 266. 67</t>
  </si>
  <si>
    <t>794, 200. 00</t>
  </si>
  <si>
    <t>95</t>
  </si>
  <si>
    <t>4</t>
  </si>
  <si>
    <t>5米</t>
  </si>
  <si>
    <t>2015年11月1日</t>
  </si>
  <si>
    <t>33, 127. 90</t>
  </si>
  <si>
    <t>76, 900. 00</t>
  </si>
  <si>
    <t>70</t>
  </si>
  <si>
    <t>市自来水调入</t>
  </si>
  <si>
    <t>5</t>
  </si>
  <si>
    <t>推雪滚子</t>
  </si>
  <si>
    <t>2014年11月1日</t>
  </si>
  <si>
    <t>20,158. 80</t>
  </si>
  <si>
    <t>83, 800. 00</t>
  </si>
  <si>
    <t>63</t>
  </si>
  <si>
    <t>铲雪头</t>
  </si>
  <si>
    <t>3. 5米</t>
  </si>
  <si>
    <t>2011年11月1日</t>
  </si>
  <si>
    <t>7, 915. 85</t>
  </si>
  <si>
    <t>196, 600. 00</t>
  </si>
  <si>
    <t>44</t>
  </si>
  <si>
    <t>3米</t>
  </si>
  <si>
    <t>6,607. 98</t>
  </si>
  <si>
    <t>164,100. 00</t>
  </si>
  <si>
    <t>8</t>
  </si>
  <si>
    <t>8吨</t>
  </si>
  <si>
    <t>2016年11月1日</t>
  </si>
  <si>
    <t>72, 889. 53</t>
  </si>
  <si>
    <t>116, 200. 00</t>
  </si>
  <si>
    <t>77</t>
  </si>
  <si>
    <t>9</t>
  </si>
  <si>
    <t>2015年12月1日</t>
  </si>
  <si>
    <t>85, 155. 96</t>
  </si>
  <si>
    <t>71</t>
  </si>
  <si>
    <t>市园林处调入</t>
  </si>
  <si>
    <t>10</t>
  </si>
  <si>
    <t>雪铲</t>
  </si>
  <si>
    <t>2009年1月20日</t>
  </si>
  <si>
    <t>33, 300. 00</t>
  </si>
  <si>
    <t>25</t>
  </si>
  <si>
    <t>芝杲区环卫</t>
  </si>
  <si>
    <t>11</t>
  </si>
  <si>
    <t>2011年1月1日</t>
  </si>
  <si>
    <t>76,900. 00</t>
  </si>
  <si>
    <t>38</t>
  </si>
  <si>
    <t>芝案区环卫</t>
  </si>
  <si>
    <t>12</t>
  </si>
  <si>
    <t>2014年6月11日</t>
  </si>
  <si>
    <t>124, 800. 00</t>
  </si>
  <si>
    <t>61</t>
  </si>
  <si>
    <t>芝基区环卫</t>
  </si>
  <si>
    <t>13</t>
  </si>
  <si>
    <t>沈阳天信3立方米</t>
  </si>
  <si>
    <t>套</t>
  </si>
  <si>
    <t>2014年12月16日</t>
  </si>
  <si>
    <t>64,100. 00</t>
  </si>
  <si>
    <t>64</t>
  </si>
  <si>
    <t>芝聚区环卫</t>
  </si>
  <si>
    <t>14</t>
  </si>
  <si>
    <t>HQ10S  10 立方</t>
  </si>
  <si>
    <t>2017年10月24日</t>
  </si>
  <si>
    <t>176,100. 00</t>
  </si>
  <si>
    <t>83</t>
  </si>
  <si>
    <t>芝翠区环卫</t>
  </si>
  <si>
    <t>15</t>
  </si>
  <si>
    <t>抛雪机（大）</t>
  </si>
  <si>
    <t>金属螺旋刀型</t>
  </si>
  <si>
    <t>16</t>
  </si>
  <si>
    <t>17</t>
  </si>
  <si>
    <t>2015年2月27日</t>
  </si>
  <si>
    <t>32, 666. 72</t>
  </si>
  <si>
    <t>59, 800. 00</t>
  </si>
  <si>
    <t>66</t>
  </si>
  <si>
    <t>芝果区园林</t>
  </si>
  <si>
    <t>18</t>
  </si>
  <si>
    <t>2012年12月25日</t>
  </si>
  <si>
    <t>13, 750. 06</t>
  </si>
  <si>
    <t>47, 000. 00</t>
  </si>
  <si>
    <t>51</t>
  </si>
  <si>
    <t>芝栗区园林</t>
  </si>
  <si>
    <t>19</t>
  </si>
  <si>
    <t>发动机总成</t>
  </si>
  <si>
    <t>芝罘区园林</t>
  </si>
  <si>
    <t>20</t>
  </si>
  <si>
    <t>橡胶刮板</t>
  </si>
  <si>
    <t>21</t>
  </si>
  <si>
    <t>鼓风机</t>
  </si>
  <si>
    <t>22</t>
  </si>
  <si>
    <t>油锯</t>
  </si>
  <si>
    <t>23</t>
  </si>
  <si>
    <t>灭火机</t>
  </si>
  <si>
    <t>24</t>
  </si>
  <si>
    <t>船体</t>
  </si>
  <si>
    <t>船外机</t>
  </si>
  <si>
    <t>26</t>
  </si>
  <si>
    <t>喷雾器</t>
  </si>
  <si>
    <t>27</t>
  </si>
  <si>
    <t>高枝剪</t>
  </si>
  <si>
    <t>28</t>
  </si>
  <si>
    <t>高枝油锯</t>
  </si>
  <si>
    <t>29</t>
  </si>
  <si>
    <t>30</t>
  </si>
  <si>
    <t>31</t>
  </si>
  <si>
    <t>高枝绿篱机</t>
  </si>
  <si>
    <t>32</t>
  </si>
  <si>
    <t>绿篱机</t>
  </si>
  <si>
    <t>33</t>
  </si>
  <si>
    <t>34</t>
  </si>
  <si>
    <t>割灌机</t>
  </si>
  <si>
    <t>35</t>
  </si>
  <si>
    <t>36</t>
  </si>
  <si>
    <t>风力灭火机</t>
  </si>
  <si>
    <t>37</t>
  </si>
  <si>
    <t>电焊机</t>
  </si>
  <si>
    <t>剪草机</t>
  </si>
  <si>
    <t>39</t>
  </si>
  <si>
    <t>40</t>
  </si>
  <si>
    <t>41</t>
  </si>
  <si>
    <t>42</t>
  </si>
  <si>
    <t>43</t>
  </si>
  <si>
    <t>45</t>
  </si>
  <si>
    <t>剪草车</t>
  </si>
  <si>
    <t>46</t>
  </si>
  <si>
    <t>打药机</t>
  </si>
  <si>
    <t>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</si>
</sst>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yyyy&quot;年&quot;m&quot;月&quot;d&quot;日&quot;;@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i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Times New Roman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9" borderId="5" applyNumberFormat="0" applyAlignment="0" applyProtection="0">
      <alignment vertical="center"/>
    </xf>
    <xf numFmtId="0" fontId="19" fillId="19" borderId="3" applyNumberFormat="0" applyAlignment="0" applyProtection="0">
      <alignment vertical="center"/>
    </xf>
    <xf numFmtId="0" fontId="25" fillId="26" borderId="8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wrapText="1"/>
    </xf>
    <xf numFmtId="176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76" fontId="5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right" wrapText="1"/>
    </xf>
    <xf numFmtId="176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176" fontId="1" fillId="2" borderId="1" xfId="0" applyNumberFormat="1" applyFont="1" applyFill="1" applyBorder="1" applyAlignment="1">
      <alignment horizont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76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资产评估明细-王秀明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abSelected="1" workbookViewId="0">
      <selection activeCell="J7" sqref="J7"/>
    </sheetView>
  </sheetViews>
  <sheetFormatPr defaultColWidth="9" defaultRowHeight="13.5"/>
  <cols>
    <col min="1" max="1" width="5.25" style="6" customWidth="1"/>
    <col min="2" max="2" width="10" style="7" customWidth="1"/>
    <col min="3" max="3" width="12.625" style="6" customWidth="1"/>
    <col min="4" max="4" width="8.75" style="6" customWidth="1"/>
    <col min="5" max="5" width="7.25" style="8" customWidth="1"/>
    <col min="6" max="6" width="5.75" style="6" customWidth="1"/>
    <col min="7" max="7" width="13.5" style="6" customWidth="1"/>
    <col min="8" max="8" width="13.75" style="6" customWidth="1"/>
    <col min="9" max="9" width="12.25" style="6" customWidth="1"/>
    <col min="10" max="10" width="11.875" style="6" customWidth="1"/>
    <col min="11" max="11" width="7.625" style="6" customWidth="1"/>
    <col min="12" max="12" width="11.75" style="6" customWidth="1"/>
    <col min="13" max="13" width="10.5" style="7" customWidth="1"/>
    <col min="14" max="16384" width="9" style="6"/>
  </cols>
  <sheetData>
    <row r="1" ht="30" customHeight="1" spans="1:1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="1" customFormat="1" ht="22" customHeight="1" spans="1:13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11" t="s">
        <v>13</v>
      </c>
    </row>
    <row r="3" s="2" customFormat="1" ht="22" customHeight="1" spans="1:13">
      <c r="A3" s="12" t="s">
        <v>14</v>
      </c>
      <c r="B3" s="13" t="s">
        <v>15</v>
      </c>
      <c r="C3" s="12" t="s">
        <v>16</v>
      </c>
      <c r="D3" s="14" t="s">
        <v>17</v>
      </c>
      <c r="E3" s="15" t="s">
        <v>18</v>
      </c>
      <c r="F3" s="12" t="s">
        <v>14</v>
      </c>
      <c r="G3" s="16" t="s">
        <v>19</v>
      </c>
      <c r="H3" s="17">
        <v>96000</v>
      </c>
      <c r="I3" s="38" t="s">
        <v>20</v>
      </c>
      <c r="J3" s="25" t="s">
        <v>21</v>
      </c>
      <c r="K3" s="27" t="s">
        <v>22</v>
      </c>
      <c r="L3" s="39">
        <v>68964</v>
      </c>
      <c r="M3" s="40" t="s">
        <v>23</v>
      </c>
    </row>
    <row r="4" s="2" customFormat="1" ht="22" customHeight="1" spans="1:13">
      <c r="A4" s="12" t="s">
        <v>24</v>
      </c>
      <c r="B4" s="13" t="s">
        <v>25</v>
      </c>
      <c r="C4" s="12" t="s">
        <v>26</v>
      </c>
      <c r="D4" s="14" t="s">
        <v>17</v>
      </c>
      <c r="E4" s="15" t="s">
        <v>18</v>
      </c>
      <c r="F4" s="12" t="s">
        <v>27</v>
      </c>
      <c r="G4" s="16" t="s">
        <v>19</v>
      </c>
      <c r="H4" s="17">
        <v>259000</v>
      </c>
      <c r="I4" s="38" t="s">
        <v>28</v>
      </c>
      <c r="J4" s="25" t="s">
        <v>29</v>
      </c>
      <c r="K4" s="27" t="s">
        <v>22</v>
      </c>
      <c r="L4" s="39">
        <v>185976</v>
      </c>
      <c r="M4" s="40" t="s">
        <v>23</v>
      </c>
    </row>
    <row r="5" s="2" customFormat="1" ht="22" customHeight="1" spans="1:13">
      <c r="A5" s="12" t="s">
        <v>30</v>
      </c>
      <c r="B5" s="13" t="s">
        <v>31</v>
      </c>
      <c r="C5" s="18"/>
      <c r="D5" s="14" t="s">
        <v>32</v>
      </c>
      <c r="E5" s="15" t="s">
        <v>18</v>
      </c>
      <c r="F5" s="12" t="s">
        <v>33</v>
      </c>
      <c r="G5" s="16" t="s">
        <v>34</v>
      </c>
      <c r="H5" s="17">
        <v>873600</v>
      </c>
      <c r="I5" s="38" t="s">
        <v>35</v>
      </c>
      <c r="J5" s="25" t="s">
        <v>36</v>
      </c>
      <c r="K5" s="27" t="s">
        <v>37</v>
      </c>
      <c r="L5" s="39">
        <v>754490</v>
      </c>
      <c r="M5" s="40" t="s">
        <v>23</v>
      </c>
    </row>
    <row r="6" s="2" customFormat="1" ht="22" customHeight="1" spans="1:13">
      <c r="A6" s="12" t="s">
        <v>38</v>
      </c>
      <c r="B6" s="13" t="s">
        <v>25</v>
      </c>
      <c r="C6" s="12" t="s">
        <v>39</v>
      </c>
      <c r="D6" s="19"/>
      <c r="E6" s="15" t="s">
        <v>18</v>
      </c>
      <c r="F6" s="12" t="s">
        <v>24</v>
      </c>
      <c r="G6" s="16" t="s">
        <v>40</v>
      </c>
      <c r="H6" s="17">
        <v>90000</v>
      </c>
      <c r="I6" s="38" t="s">
        <v>41</v>
      </c>
      <c r="J6" s="25" t="s">
        <v>42</v>
      </c>
      <c r="K6" s="27" t="s">
        <v>43</v>
      </c>
      <c r="L6" s="39">
        <v>53830</v>
      </c>
      <c r="M6" s="40" t="s">
        <v>44</v>
      </c>
    </row>
    <row r="7" s="2" customFormat="1" ht="22" customHeight="1" spans="1:13">
      <c r="A7" s="12" t="s">
        <v>45</v>
      </c>
      <c r="B7" s="13" t="s">
        <v>46</v>
      </c>
      <c r="C7" s="12" t="s">
        <v>39</v>
      </c>
      <c r="D7" s="19"/>
      <c r="E7" s="15" t="s">
        <v>18</v>
      </c>
      <c r="F7" s="12" t="s">
        <v>14</v>
      </c>
      <c r="G7" s="16" t="s">
        <v>47</v>
      </c>
      <c r="H7" s="17">
        <v>98000</v>
      </c>
      <c r="I7" s="38" t="s">
        <v>48</v>
      </c>
      <c r="J7" s="25" t="s">
        <v>49</v>
      </c>
      <c r="K7" s="27" t="s">
        <v>50</v>
      </c>
      <c r="L7" s="39">
        <v>52794</v>
      </c>
      <c r="M7" s="40" t="s">
        <v>44</v>
      </c>
    </row>
    <row r="8" s="2" customFormat="1" ht="22" customHeight="1" spans="1:13">
      <c r="A8" s="12" t="s">
        <v>33</v>
      </c>
      <c r="B8" s="13" t="s">
        <v>51</v>
      </c>
      <c r="C8" s="12" t="s">
        <v>52</v>
      </c>
      <c r="D8" s="19"/>
      <c r="E8" s="15" t="s">
        <v>18</v>
      </c>
      <c r="F8" s="12" t="s">
        <v>45</v>
      </c>
      <c r="G8" s="16" t="s">
        <v>53</v>
      </c>
      <c r="H8" s="17">
        <v>230000</v>
      </c>
      <c r="I8" s="38" t="s">
        <v>54</v>
      </c>
      <c r="J8" s="25" t="s">
        <v>55</v>
      </c>
      <c r="K8" s="27" t="s">
        <v>56</v>
      </c>
      <c r="L8" s="39">
        <v>86504</v>
      </c>
      <c r="M8" s="40" t="s">
        <v>44</v>
      </c>
    </row>
    <row r="9" s="2" customFormat="1" ht="22" customHeight="1" spans="1:13">
      <c r="A9" s="12" t="s">
        <v>27</v>
      </c>
      <c r="B9" s="13" t="s">
        <v>51</v>
      </c>
      <c r="C9" s="12" t="s">
        <v>57</v>
      </c>
      <c r="D9" s="19"/>
      <c r="E9" s="15" t="s">
        <v>18</v>
      </c>
      <c r="F9" s="12" t="s">
        <v>33</v>
      </c>
      <c r="G9" s="16" t="s">
        <v>53</v>
      </c>
      <c r="H9" s="17">
        <v>192000</v>
      </c>
      <c r="I9" s="38" t="s">
        <v>58</v>
      </c>
      <c r="J9" s="25" t="s">
        <v>59</v>
      </c>
      <c r="K9" s="27" t="s">
        <v>56</v>
      </c>
      <c r="L9" s="39">
        <v>72204</v>
      </c>
      <c r="M9" s="40" t="s">
        <v>44</v>
      </c>
    </row>
    <row r="10" s="2" customFormat="1" ht="22" customHeight="1" spans="1:13">
      <c r="A10" s="12" t="s">
        <v>60</v>
      </c>
      <c r="B10" s="13" t="s">
        <v>15</v>
      </c>
      <c r="C10" s="12" t="s">
        <v>61</v>
      </c>
      <c r="D10" s="19"/>
      <c r="E10" s="15" t="s">
        <v>18</v>
      </c>
      <c r="F10" s="12" t="s">
        <v>14</v>
      </c>
      <c r="G10" s="16" t="s">
        <v>62</v>
      </c>
      <c r="H10" s="17">
        <v>136000</v>
      </c>
      <c r="I10" s="38" t="s">
        <v>63</v>
      </c>
      <c r="J10" s="25" t="s">
        <v>64</v>
      </c>
      <c r="K10" s="27" t="s">
        <v>65</v>
      </c>
      <c r="L10" s="39">
        <v>89474</v>
      </c>
      <c r="M10" s="40" t="s">
        <v>44</v>
      </c>
    </row>
    <row r="11" s="2" customFormat="1" ht="22" customHeight="1" spans="1:13">
      <c r="A11" s="12" t="s">
        <v>66</v>
      </c>
      <c r="B11" s="13" t="s">
        <v>15</v>
      </c>
      <c r="C11" s="12" t="s">
        <v>16</v>
      </c>
      <c r="D11" s="19"/>
      <c r="E11" s="15" t="s">
        <v>18</v>
      </c>
      <c r="F11" s="12" t="s">
        <v>14</v>
      </c>
      <c r="G11" s="16" t="s">
        <v>67</v>
      </c>
      <c r="H11" s="17">
        <v>136000</v>
      </c>
      <c r="I11" s="38" t="s">
        <v>68</v>
      </c>
      <c r="J11" s="25" t="s">
        <v>64</v>
      </c>
      <c r="K11" s="27" t="s">
        <v>69</v>
      </c>
      <c r="L11" s="39">
        <v>82502</v>
      </c>
      <c r="M11" s="40" t="s">
        <v>70</v>
      </c>
    </row>
    <row r="12" s="2" customFormat="1" ht="22" customHeight="1" spans="1:13">
      <c r="A12" s="12" t="s">
        <v>71</v>
      </c>
      <c r="B12" s="13" t="s">
        <v>72</v>
      </c>
      <c r="C12" s="18"/>
      <c r="D12" s="19"/>
      <c r="E12" s="15" t="s">
        <v>18</v>
      </c>
      <c r="F12" s="12" t="s">
        <v>14</v>
      </c>
      <c r="G12" s="16" t="s">
        <v>73</v>
      </c>
      <c r="H12" s="17">
        <v>39000</v>
      </c>
      <c r="I12" s="24"/>
      <c r="J12" s="25" t="s">
        <v>74</v>
      </c>
      <c r="K12" s="41" t="s">
        <v>75</v>
      </c>
      <c r="L12" s="39">
        <v>8325</v>
      </c>
      <c r="M12" s="40" t="s">
        <v>76</v>
      </c>
    </row>
    <row r="13" s="2" customFormat="1" ht="22" customHeight="1" spans="1:13">
      <c r="A13" s="12" t="s">
        <v>77</v>
      </c>
      <c r="B13" s="13" t="s">
        <v>72</v>
      </c>
      <c r="C13" s="12" t="s">
        <v>57</v>
      </c>
      <c r="D13" s="19"/>
      <c r="E13" s="15" t="s">
        <v>18</v>
      </c>
      <c r="F13" s="12" t="s">
        <v>30</v>
      </c>
      <c r="G13" s="16" t="s">
        <v>78</v>
      </c>
      <c r="H13" s="17">
        <v>90000</v>
      </c>
      <c r="I13" s="24"/>
      <c r="J13" s="25" t="s">
        <v>79</v>
      </c>
      <c r="K13" s="27" t="s">
        <v>80</v>
      </c>
      <c r="L13" s="42">
        <v>29222</v>
      </c>
      <c r="M13" s="40" t="s">
        <v>81</v>
      </c>
    </row>
    <row r="14" s="2" customFormat="1" ht="22" customHeight="1" spans="1:13">
      <c r="A14" s="12" t="s">
        <v>82</v>
      </c>
      <c r="B14" s="13" t="s">
        <v>15</v>
      </c>
      <c r="C14" s="12" t="s">
        <v>16</v>
      </c>
      <c r="D14" s="19"/>
      <c r="E14" s="15" t="s">
        <v>18</v>
      </c>
      <c r="F14" s="12" t="s">
        <v>14</v>
      </c>
      <c r="G14" s="16" t="s">
        <v>83</v>
      </c>
      <c r="H14" s="17">
        <v>146000</v>
      </c>
      <c r="I14" s="24"/>
      <c r="J14" s="25" t="s">
        <v>84</v>
      </c>
      <c r="K14" s="27" t="s">
        <v>85</v>
      </c>
      <c r="L14" s="39">
        <v>76128</v>
      </c>
      <c r="M14" s="40" t="s">
        <v>86</v>
      </c>
    </row>
    <row r="15" s="2" customFormat="1" ht="22" customHeight="1" spans="1:13">
      <c r="A15" s="12" t="s">
        <v>87</v>
      </c>
      <c r="B15" s="13" t="s">
        <v>15</v>
      </c>
      <c r="C15" s="14" t="s">
        <v>88</v>
      </c>
      <c r="D15" s="19"/>
      <c r="E15" s="15" t="s">
        <v>89</v>
      </c>
      <c r="F15" s="12" t="s">
        <v>14</v>
      </c>
      <c r="G15" s="16" t="s">
        <v>90</v>
      </c>
      <c r="H15" s="17">
        <v>75000</v>
      </c>
      <c r="I15" s="24"/>
      <c r="J15" s="25" t="s">
        <v>91</v>
      </c>
      <c r="K15" s="27" t="s">
        <v>92</v>
      </c>
      <c r="L15" s="39">
        <v>41024</v>
      </c>
      <c r="M15" s="40" t="s">
        <v>93</v>
      </c>
    </row>
    <row r="16" s="2" customFormat="1" ht="22" customHeight="1" spans="1:13">
      <c r="A16" s="12" t="s">
        <v>94</v>
      </c>
      <c r="B16" s="13" t="s">
        <v>15</v>
      </c>
      <c r="C16" s="14" t="s">
        <v>95</v>
      </c>
      <c r="D16" s="19"/>
      <c r="E16" s="15" t="s">
        <v>18</v>
      </c>
      <c r="F16" s="12" t="s">
        <v>24</v>
      </c>
      <c r="G16" s="16" t="s">
        <v>96</v>
      </c>
      <c r="H16" s="17">
        <v>206000</v>
      </c>
      <c r="I16" s="24"/>
      <c r="J16" s="25" t="s">
        <v>97</v>
      </c>
      <c r="K16" s="27" t="s">
        <v>98</v>
      </c>
      <c r="L16" s="39">
        <v>146163</v>
      </c>
      <c r="M16" s="40" t="s">
        <v>99</v>
      </c>
    </row>
    <row r="17" s="3" customFormat="1" ht="22" customHeight="1" spans="1:13">
      <c r="A17" s="12" t="s">
        <v>100</v>
      </c>
      <c r="B17" s="13" t="s">
        <v>101</v>
      </c>
      <c r="C17" s="20" t="s">
        <v>102</v>
      </c>
      <c r="D17" s="21"/>
      <c r="E17" s="15" t="s">
        <v>18</v>
      </c>
      <c r="F17" s="15">
        <v>1</v>
      </c>
      <c r="G17" s="16">
        <v>41801</v>
      </c>
      <c r="H17" s="22">
        <v>27550</v>
      </c>
      <c r="I17" s="29"/>
      <c r="J17" s="30">
        <v>23500</v>
      </c>
      <c r="K17" s="15">
        <v>61</v>
      </c>
      <c r="L17" s="43">
        <v>14335</v>
      </c>
      <c r="M17" s="40" t="s">
        <v>99</v>
      </c>
    </row>
    <row r="18" s="3" customFormat="1" ht="22" customHeight="1" spans="1:13">
      <c r="A18" s="12" t="s">
        <v>103</v>
      </c>
      <c r="B18" s="13" t="s">
        <v>101</v>
      </c>
      <c r="C18" s="20" t="s">
        <v>102</v>
      </c>
      <c r="D18" s="21"/>
      <c r="E18" s="15" t="s">
        <v>18</v>
      </c>
      <c r="F18" s="15">
        <v>1</v>
      </c>
      <c r="G18" s="16">
        <v>41801</v>
      </c>
      <c r="H18" s="22">
        <v>27550</v>
      </c>
      <c r="I18" s="29"/>
      <c r="J18" s="30">
        <v>23500</v>
      </c>
      <c r="K18" s="15">
        <v>61</v>
      </c>
      <c r="L18" s="43">
        <v>14335</v>
      </c>
      <c r="M18" s="40" t="s">
        <v>99</v>
      </c>
    </row>
    <row r="19" s="2" customFormat="1" ht="22" customHeight="1" spans="1:13">
      <c r="A19" s="12" t="s">
        <v>104</v>
      </c>
      <c r="B19" s="13" t="s">
        <v>15</v>
      </c>
      <c r="C19" s="18"/>
      <c r="D19" s="19"/>
      <c r="E19" s="15" t="s">
        <v>18</v>
      </c>
      <c r="F19" s="12" t="s">
        <v>14</v>
      </c>
      <c r="G19" s="16" t="s">
        <v>105</v>
      </c>
      <c r="H19" s="17">
        <v>70000</v>
      </c>
      <c r="I19" s="38" t="s">
        <v>106</v>
      </c>
      <c r="J19" s="25" t="s">
        <v>107</v>
      </c>
      <c r="K19" s="27" t="s">
        <v>108</v>
      </c>
      <c r="L19" s="39">
        <v>39468</v>
      </c>
      <c r="M19" s="40" t="s">
        <v>109</v>
      </c>
    </row>
    <row r="20" s="2" customFormat="1" ht="22" customHeight="1" spans="1:13">
      <c r="A20" s="12" t="s">
        <v>110</v>
      </c>
      <c r="B20" s="13" t="s">
        <v>15</v>
      </c>
      <c r="C20" s="18"/>
      <c r="D20" s="19"/>
      <c r="E20" s="15" t="s">
        <v>18</v>
      </c>
      <c r="F20" s="12" t="s">
        <v>14</v>
      </c>
      <c r="G20" s="16" t="s">
        <v>111</v>
      </c>
      <c r="H20" s="17">
        <v>55000</v>
      </c>
      <c r="I20" s="38" t="s">
        <v>112</v>
      </c>
      <c r="J20" s="25" t="s">
        <v>113</v>
      </c>
      <c r="K20" s="27" t="s">
        <v>114</v>
      </c>
      <c r="L20" s="39">
        <v>23970</v>
      </c>
      <c r="M20" s="40" t="s">
        <v>115</v>
      </c>
    </row>
    <row r="21" s="4" customFormat="1" ht="22" customHeight="1" spans="1:13">
      <c r="A21" s="12" t="s">
        <v>116</v>
      </c>
      <c r="B21" s="23" t="s">
        <v>117</v>
      </c>
      <c r="C21" s="24"/>
      <c r="D21" s="25"/>
      <c r="E21" s="26" t="s">
        <v>18</v>
      </c>
      <c r="F21" s="27">
        <v>1</v>
      </c>
      <c r="G21" s="16">
        <v>42185</v>
      </c>
      <c r="H21" s="17">
        <v>7500</v>
      </c>
      <c r="I21" s="24">
        <v>3750</v>
      </c>
      <c r="J21" s="25">
        <v>6400</v>
      </c>
      <c r="K21" s="27">
        <v>68</v>
      </c>
      <c r="L21" s="39">
        <f t="shared" ref="L21:L40" si="0">J21*K21/100</f>
        <v>4352</v>
      </c>
      <c r="M21" s="44" t="s">
        <v>118</v>
      </c>
    </row>
    <row r="22" s="4" customFormat="1" ht="22" customHeight="1" spans="1:13">
      <c r="A22" s="12" t="s">
        <v>119</v>
      </c>
      <c r="B22" s="23" t="s">
        <v>120</v>
      </c>
      <c r="C22" s="24"/>
      <c r="D22" s="25"/>
      <c r="E22" s="26" t="s">
        <v>18</v>
      </c>
      <c r="F22" s="27">
        <v>1</v>
      </c>
      <c r="G22" s="16">
        <v>42062</v>
      </c>
      <c r="H22" s="17">
        <v>18500</v>
      </c>
      <c r="I22" s="24">
        <v>8633.28</v>
      </c>
      <c r="J22" s="25">
        <v>15800</v>
      </c>
      <c r="K22" s="27">
        <v>66</v>
      </c>
      <c r="L22" s="39">
        <f t="shared" si="0"/>
        <v>10428</v>
      </c>
      <c r="M22" s="44" t="s">
        <v>118</v>
      </c>
    </row>
    <row r="23" s="4" customFormat="1" ht="22" customHeight="1" spans="1:13">
      <c r="A23" s="12" t="s">
        <v>121</v>
      </c>
      <c r="B23" s="23" t="s">
        <v>122</v>
      </c>
      <c r="C23" s="24"/>
      <c r="D23" s="25"/>
      <c r="E23" s="26" t="s">
        <v>18</v>
      </c>
      <c r="F23" s="27">
        <v>1</v>
      </c>
      <c r="G23" s="16">
        <v>42062</v>
      </c>
      <c r="H23" s="17">
        <v>3900</v>
      </c>
      <c r="I23" s="24">
        <v>1820</v>
      </c>
      <c r="J23" s="25">
        <v>3350</v>
      </c>
      <c r="K23" s="27">
        <v>66</v>
      </c>
      <c r="L23" s="39">
        <f t="shared" si="0"/>
        <v>2211</v>
      </c>
      <c r="M23" s="44" t="s">
        <v>118</v>
      </c>
    </row>
    <row r="24" s="4" customFormat="1" ht="22" customHeight="1" spans="1:13">
      <c r="A24" s="12" t="s">
        <v>123</v>
      </c>
      <c r="B24" s="28" t="s">
        <v>124</v>
      </c>
      <c r="C24" s="29"/>
      <c r="D24" s="30"/>
      <c r="E24" s="15" t="s">
        <v>18</v>
      </c>
      <c r="F24" s="15">
        <v>1</v>
      </c>
      <c r="G24" s="16">
        <v>41999</v>
      </c>
      <c r="H24" s="22">
        <f>3480*1</f>
        <v>3480</v>
      </c>
      <c r="I24" s="29">
        <f>1566*1</f>
        <v>1566</v>
      </c>
      <c r="J24" s="30">
        <f>2980*1</f>
        <v>2980</v>
      </c>
      <c r="K24" s="15">
        <v>65</v>
      </c>
      <c r="L24" s="43">
        <f t="shared" si="0"/>
        <v>1937</v>
      </c>
      <c r="M24" s="28" t="s">
        <v>118</v>
      </c>
    </row>
    <row r="25" s="4" customFormat="1" ht="22" customHeight="1" spans="1:13">
      <c r="A25" s="12" t="s">
        <v>125</v>
      </c>
      <c r="B25" s="23" t="s">
        <v>126</v>
      </c>
      <c r="C25" s="24"/>
      <c r="D25" s="25"/>
      <c r="E25" s="26" t="s">
        <v>18</v>
      </c>
      <c r="F25" s="27">
        <v>1</v>
      </c>
      <c r="G25" s="16">
        <v>41743</v>
      </c>
      <c r="H25" s="17">
        <v>4480</v>
      </c>
      <c r="I25" s="24">
        <v>1717.39</v>
      </c>
      <c r="J25" s="25">
        <v>3834</v>
      </c>
      <c r="K25" s="27">
        <v>60</v>
      </c>
      <c r="L25" s="39">
        <f t="shared" si="0"/>
        <v>2300.4</v>
      </c>
      <c r="M25" s="44" t="s">
        <v>118</v>
      </c>
    </row>
    <row r="26" s="4" customFormat="1" ht="22" customHeight="1" spans="1:13">
      <c r="A26" s="12" t="s">
        <v>127</v>
      </c>
      <c r="B26" s="23" t="s">
        <v>128</v>
      </c>
      <c r="C26" s="24"/>
      <c r="D26" s="25"/>
      <c r="E26" s="26" t="s">
        <v>18</v>
      </c>
      <c r="F26" s="27">
        <v>1</v>
      </c>
      <c r="G26" s="16">
        <v>41638</v>
      </c>
      <c r="H26" s="17">
        <v>4800</v>
      </c>
      <c r="I26" s="24">
        <v>1680</v>
      </c>
      <c r="J26" s="25">
        <f t="shared" ref="J26:J31" si="1">ROUND(H26/1.17,-2)</f>
        <v>4100</v>
      </c>
      <c r="K26" s="27">
        <v>58</v>
      </c>
      <c r="L26" s="39">
        <f t="shared" si="0"/>
        <v>2378</v>
      </c>
      <c r="M26" s="44" t="s">
        <v>118</v>
      </c>
    </row>
    <row r="27" s="4" customFormat="1" ht="22" customHeight="1" spans="1:13">
      <c r="A27" s="12" t="s">
        <v>75</v>
      </c>
      <c r="B27" s="23" t="s">
        <v>129</v>
      </c>
      <c r="C27" s="24"/>
      <c r="D27" s="25"/>
      <c r="E27" s="26" t="s">
        <v>18</v>
      </c>
      <c r="F27" s="27">
        <v>1</v>
      </c>
      <c r="G27" s="16">
        <v>41638</v>
      </c>
      <c r="H27" s="17">
        <v>4200</v>
      </c>
      <c r="I27" s="24">
        <v>1470</v>
      </c>
      <c r="J27" s="25">
        <f t="shared" si="1"/>
        <v>3600</v>
      </c>
      <c r="K27" s="27">
        <v>58</v>
      </c>
      <c r="L27" s="39">
        <f t="shared" si="0"/>
        <v>2088</v>
      </c>
      <c r="M27" s="44" t="s">
        <v>118</v>
      </c>
    </row>
    <row r="28" s="4" customFormat="1" ht="22" customHeight="1" spans="1:13">
      <c r="A28" s="12" t="s">
        <v>130</v>
      </c>
      <c r="B28" s="28" t="s">
        <v>131</v>
      </c>
      <c r="C28" s="29"/>
      <c r="D28" s="30"/>
      <c r="E28" s="15" t="s">
        <v>18</v>
      </c>
      <c r="F28" s="15">
        <v>10</v>
      </c>
      <c r="G28" s="16">
        <v>40799</v>
      </c>
      <c r="H28" s="22">
        <f>120*10</f>
        <v>1200</v>
      </c>
      <c r="I28" s="29">
        <f>15*10</f>
        <v>150</v>
      </c>
      <c r="J28" s="30">
        <v>1749</v>
      </c>
      <c r="K28" s="15">
        <v>43</v>
      </c>
      <c r="L28" s="43">
        <f t="shared" si="0"/>
        <v>752.07</v>
      </c>
      <c r="M28" s="28" t="s">
        <v>118</v>
      </c>
    </row>
    <row r="29" s="4" customFormat="1" ht="22" customHeight="1" spans="1:13">
      <c r="A29" s="12" t="s">
        <v>132</v>
      </c>
      <c r="B29" s="23" t="s">
        <v>133</v>
      </c>
      <c r="C29" s="24"/>
      <c r="D29" s="25"/>
      <c r="E29" s="26" t="s">
        <v>18</v>
      </c>
      <c r="F29" s="27">
        <v>1</v>
      </c>
      <c r="G29" s="16">
        <v>40799</v>
      </c>
      <c r="H29" s="17">
        <f>247*1</f>
        <v>247</v>
      </c>
      <c r="I29" s="24">
        <f>30.85*1</f>
        <v>30.85</v>
      </c>
      <c r="J29" s="25">
        <v>217</v>
      </c>
      <c r="K29" s="27">
        <v>43</v>
      </c>
      <c r="L29" s="39">
        <f t="shared" si="0"/>
        <v>93.31</v>
      </c>
      <c r="M29" s="44" t="s">
        <v>118</v>
      </c>
    </row>
    <row r="30" s="4" customFormat="1" ht="22" customHeight="1" spans="1:13">
      <c r="A30" s="12" t="s">
        <v>134</v>
      </c>
      <c r="B30" s="23" t="s">
        <v>135</v>
      </c>
      <c r="C30" s="24"/>
      <c r="D30" s="25"/>
      <c r="E30" s="26" t="s">
        <v>18</v>
      </c>
      <c r="F30" s="27">
        <v>4</v>
      </c>
      <c r="G30" s="16">
        <v>40799</v>
      </c>
      <c r="H30" s="17">
        <f>4960*4</f>
        <v>19840</v>
      </c>
      <c r="I30" s="24">
        <f>30.85*4</f>
        <v>123.4</v>
      </c>
      <c r="J30" s="25">
        <v>16953.85</v>
      </c>
      <c r="K30" s="27">
        <v>43</v>
      </c>
      <c r="L30" s="39">
        <f t="shared" si="0"/>
        <v>7290.1555</v>
      </c>
      <c r="M30" s="44" t="s">
        <v>118</v>
      </c>
    </row>
    <row r="31" s="4" customFormat="1" ht="22" customHeight="1" spans="1:13">
      <c r="A31" s="12" t="s">
        <v>136</v>
      </c>
      <c r="B31" s="23" t="s">
        <v>124</v>
      </c>
      <c r="C31" s="24"/>
      <c r="D31" s="25"/>
      <c r="E31" s="26" t="s">
        <v>18</v>
      </c>
      <c r="F31" s="27">
        <v>1</v>
      </c>
      <c r="G31" s="16">
        <v>40799</v>
      </c>
      <c r="H31" s="17">
        <v>3260</v>
      </c>
      <c r="I31" s="24">
        <v>407.44</v>
      </c>
      <c r="J31" s="25">
        <f t="shared" si="1"/>
        <v>2800</v>
      </c>
      <c r="K31" s="27">
        <v>43</v>
      </c>
      <c r="L31" s="39">
        <f t="shared" si="0"/>
        <v>1204</v>
      </c>
      <c r="M31" s="44" t="s">
        <v>118</v>
      </c>
    </row>
    <row r="32" s="4" customFormat="1" ht="22" customHeight="1" spans="1:13">
      <c r="A32" s="12" t="s">
        <v>137</v>
      </c>
      <c r="B32" s="28" t="s">
        <v>124</v>
      </c>
      <c r="C32" s="29"/>
      <c r="D32" s="30"/>
      <c r="E32" s="15" t="s">
        <v>18</v>
      </c>
      <c r="F32" s="15">
        <v>3</v>
      </c>
      <c r="G32" s="16">
        <v>40799</v>
      </c>
      <c r="H32" s="22">
        <f>3270*3</f>
        <v>9810</v>
      </c>
      <c r="I32" s="29">
        <f>408.75*3</f>
        <v>1226.25</v>
      </c>
      <c r="J32" s="30">
        <v>8370</v>
      </c>
      <c r="K32" s="15">
        <v>43</v>
      </c>
      <c r="L32" s="43">
        <f t="shared" si="0"/>
        <v>3599.1</v>
      </c>
      <c r="M32" s="28" t="s">
        <v>118</v>
      </c>
    </row>
    <row r="33" s="4" customFormat="1" ht="22" customHeight="1" spans="1:13">
      <c r="A33" s="12" t="s">
        <v>138</v>
      </c>
      <c r="B33" s="23" t="s">
        <v>139</v>
      </c>
      <c r="C33" s="24"/>
      <c r="D33" s="25"/>
      <c r="E33" s="26" t="s">
        <v>18</v>
      </c>
      <c r="F33" s="27">
        <v>2</v>
      </c>
      <c r="G33" s="16">
        <v>40799</v>
      </c>
      <c r="H33" s="17">
        <f>4216*2</f>
        <v>8432</v>
      </c>
      <c r="I33" s="24">
        <f>527.06*2</f>
        <v>1054.12</v>
      </c>
      <c r="J33" s="25">
        <f>3600*2</f>
        <v>7200</v>
      </c>
      <c r="K33" s="27">
        <v>43</v>
      </c>
      <c r="L33" s="39">
        <f t="shared" si="0"/>
        <v>3096</v>
      </c>
      <c r="M33" s="44" t="s">
        <v>118</v>
      </c>
    </row>
    <row r="34" s="4" customFormat="1" ht="22" customHeight="1" spans="1:13">
      <c r="A34" s="12" t="s">
        <v>140</v>
      </c>
      <c r="B34" s="23" t="s">
        <v>141</v>
      </c>
      <c r="C34" s="24"/>
      <c r="D34" s="25"/>
      <c r="E34" s="26" t="s">
        <v>18</v>
      </c>
      <c r="F34" s="27">
        <v>8</v>
      </c>
      <c r="G34" s="16">
        <v>40799</v>
      </c>
      <c r="H34" s="17">
        <f>2860*8</f>
        <v>22880</v>
      </c>
      <c r="I34" s="24">
        <f>357.56*8</f>
        <v>2860.48</v>
      </c>
      <c r="J34" s="25">
        <v>19556</v>
      </c>
      <c r="K34" s="27">
        <v>43</v>
      </c>
      <c r="L34" s="39">
        <f t="shared" si="0"/>
        <v>8409.08</v>
      </c>
      <c r="M34" s="44" t="s">
        <v>118</v>
      </c>
    </row>
    <row r="35" s="4" customFormat="1" ht="22" customHeight="1" spans="1:13">
      <c r="A35" s="12" t="s">
        <v>142</v>
      </c>
      <c r="B35" s="23" t="s">
        <v>141</v>
      </c>
      <c r="C35" s="24"/>
      <c r="D35" s="25"/>
      <c r="E35" s="26" t="s">
        <v>18</v>
      </c>
      <c r="F35" s="27">
        <v>12</v>
      </c>
      <c r="G35" s="16">
        <v>40799</v>
      </c>
      <c r="H35" s="17">
        <f>2870*12</f>
        <v>34440</v>
      </c>
      <c r="I35" s="24">
        <f>358.69*12</f>
        <v>4304.28</v>
      </c>
      <c r="J35" s="25">
        <v>28035</v>
      </c>
      <c r="K35" s="27">
        <v>43</v>
      </c>
      <c r="L35" s="39">
        <f t="shared" si="0"/>
        <v>12055.05</v>
      </c>
      <c r="M35" s="44" t="s">
        <v>118</v>
      </c>
    </row>
    <row r="36" s="4" customFormat="1" ht="22" customHeight="1" spans="1:13">
      <c r="A36" s="12" t="s">
        <v>143</v>
      </c>
      <c r="B36" s="28" t="s">
        <v>144</v>
      </c>
      <c r="C36" s="29"/>
      <c r="D36" s="30"/>
      <c r="E36" s="15" t="s">
        <v>18</v>
      </c>
      <c r="F36" s="15">
        <v>9</v>
      </c>
      <c r="G36" s="16">
        <v>40799</v>
      </c>
      <c r="H36" s="22">
        <f>2820*9</f>
        <v>25380</v>
      </c>
      <c r="I36" s="29">
        <f>352.5*9</f>
        <v>3172.5</v>
      </c>
      <c r="J36" s="30">
        <f>55400/23*9</f>
        <v>21678.2608695652</v>
      </c>
      <c r="K36" s="15">
        <v>43</v>
      </c>
      <c r="L36" s="43">
        <f t="shared" si="0"/>
        <v>9321.65217391304</v>
      </c>
      <c r="M36" s="28" t="s">
        <v>118</v>
      </c>
    </row>
    <row r="37" s="4" customFormat="1" ht="22" customHeight="1" spans="1:13">
      <c r="A37" s="12" t="s">
        <v>145</v>
      </c>
      <c r="B37" s="23" t="s">
        <v>144</v>
      </c>
      <c r="C37" s="24"/>
      <c r="D37" s="25"/>
      <c r="E37" s="26" t="s">
        <v>18</v>
      </c>
      <c r="F37" s="27">
        <v>10</v>
      </c>
      <c r="G37" s="16">
        <v>40799</v>
      </c>
      <c r="H37" s="17">
        <f>45280/16*10</f>
        <v>28300</v>
      </c>
      <c r="I37" s="24">
        <f>5660.96/16*10</f>
        <v>3538.1</v>
      </c>
      <c r="J37" s="25">
        <f>38700/16*10</f>
        <v>24187.5</v>
      </c>
      <c r="K37" s="27">
        <v>43</v>
      </c>
      <c r="L37" s="39">
        <f t="shared" si="0"/>
        <v>10400.625</v>
      </c>
      <c r="M37" s="44" t="s">
        <v>118</v>
      </c>
    </row>
    <row r="38" s="4" customFormat="1" ht="22" customHeight="1" spans="1:13">
      <c r="A38" s="12" t="s">
        <v>146</v>
      </c>
      <c r="B38" s="23" t="s">
        <v>147</v>
      </c>
      <c r="C38" s="24"/>
      <c r="D38" s="25"/>
      <c r="E38" s="26" t="s">
        <v>18</v>
      </c>
      <c r="F38" s="27">
        <v>3</v>
      </c>
      <c r="G38" s="16">
        <v>40651</v>
      </c>
      <c r="H38" s="17">
        <f>4200*3</f>
        <v>12600</v>
      </c>
      <c r="I38" s="24">
        <v>0</v>
      </c>
      <c r="J38" s="25">
        <v>10770</v>
      </c>
      <c r="K38" s="27">
        <v>40</v>
      </c>
      <c r="L38" s="39">
        <f t="shared" si="0"/>
        <v>4308</v>
      </c>
      <c r="M38" s="44" t="s">
        <v>118</v>
      </c>
    </row>
    <row r="39" s="4" customFormat="1" ht="22" customHeight="1" spans="1:13">
      <c r="A39" s="12" t="s">
        <v>148</v>
      </c>
      <c r="B39" s="23" t="s">
        <v>149</v>
      </c>
      <c r="C39" s="24"/>
      <c r="D39" s="25"/>
      <c r="E39" s="26" t="s">
        <v>18</v>
      </c>
      <c r="F39" s="27">
        <v>1</v>
      </c>
      <c r="G39" s="16">
        <v>34669</v>
      </c>
      <c r="H39" s="17">
        <v>1060</v>
      </c>
      <c r="I39" s="24">
        <v>0</v>
      </c>
      <c r="J39" s="25">
        <f t="shared" ref="J39:J48" si="2">ROUND(H39/1.17,-2)</f>
        <v>900</v>
      </c>
      <c r="K39" s="27">
        <v>10</v>
      </c>
      <c r="L39" s="39">
        <f t="shared" si="0"/>
        <v>90</v>
      </c>
      <c r="M39" s="44" t="s">
        <v>118</v>
      </c>
    </row>
    <row r="40" s="4" customFormat="1" ht="22" customHeight="1" spans="1:13">
      <c r="A40" s="12" t="s">
        <v>80</v>
      </c>
      <c r="B40" s="28" t="s">
        <v>150</v>
      </c>
      <c r="C40" s="29"/>
      <c r="D40" s="30"/>
      <c r="E40" s="15" t="s">
        <v>18</v>
      </c>
      <c r="F40" s="15">
        <v>3</v>
      </c>
      <c r="G40" s="16">
        <v>39806</v>
      </c>
      <c r="H40" s="22">
        <f>3150*3</f>
        <v>9450</v>
      </c>
      <c r="I40" s="29">
        <v>0</v>
      </c>
      <c r="J40" s="30">
        <f t="shared" si="2"/>
        <v>8100</v>
      </c>
      <c r="K40" s="15">
        <v>25</v>
      </c>
      <c r="L40" s="43">
        <f t="shared" si="0"/>
        <v>2025</v>
      </c>
      <c r="M40" s="28" t="s">
        <v>118</v>
      </c>
    </row>
    <row r="41" s="4" customFormat="1" ht="22" customHeight="1" spans="1:13">
      <c r="A41" s="12" t="s">
        <v>151</v>
      </c>
      <c r="B41" s="23" t="s">
        <v>147</v>
      </c>
      <c r="C41" s="24"/>
      <c r="D41" s="25"/>
      <c r="E41" s="26" t="s">
        <v>18</v>
      </c>
      <c r="F41" s="27">
        <v>2</v>
      </c>
      <c r="G41" s="16">
        <v>39806</v>
      </c>
      <c r="H41" s="17">
        <f>12600/3*2</f>
        <v>8400</v>
      </c>
      <c r="I41" s="24">
        <v>0</v>
      </c>
      <c r="J41" s="25">
        <f>10800/3*2</f>
        <v>7200</v>
      </c>
      <c r="K41" s="27">
        <v>25</v>
      </c>
      <c r="L41" s="39">
        <f>J41*25/100</f>
        <v>1800</v>
      </c>
      <c r="M41" s="44" t="s">
        <v>118</v>
      </c>
    </row>
    <row r="42" s="4" customFormat="1" ht="22" customHeight="1" spans="1:13">
      <c r="A42" s="12" t="s">
        <v>152</v>
      </c>
      <c r="B42" s="23" t="s">
        <v>141</v>
      </c>
      <c r="C42" s="24"/>
      <c r="D42" s="25"/>
      <c r="E42" s="26" t="s">
        <v>18</v>
      </c>
      <c r="F42" s="27">
        <v>1</v>
      </c>
      <c r="G42" s="16">
        <v>39806</v>
      </c>
      <c r="H42" s="17">
        <f>2800*1</f>
        <v>2800</v>
      </c>
      <c r="I42" s="24">
        <v>0</v>
      </c>
      <c r="J42" s="25">
        <f t="shared" si="2"/>
        <v>2400</v>
      </c>
      <c r="K42" s="27">
        <v>25</v>
      </c>
      <c r="L42" s="39">
        <f t="shared" ref="L42:L48" si="3">J42*K42/100</f>
        <v>600</v>
      </c>
      <c r="M42" s="44" t="s">
        <v>118</v>
      </c>
    </row>
    <row r="43" s="4" customFormat="1" ht="22" customHeight="1" spans="1:13">
      <c r="A43" s="12" t="s">
        <v>153</v>
      </c>
      <c r="B43" s="23" t="s">
        <v>141</v>
      </c>
      <c r="C43" s="24"/>
      <c r="D43" s="25"/>
      <c r="E43" s="26" t="s">
        <v>18</v>
      </c>
      <c r="F43" s="27">
        <v>1</v>
      </c>
      <c r="G43" s="16">
        <v>39806</v>
      </c>
      <c r="H43" s="17">
        <v>2800</v>
      </c>
      <c r="I43" s="24">
        <v>0</v>
      </c>
      <c r="J43" s="25">
        <f t="shared" si="2"/>
        <v>2400</v>
      </c>
      <c r="K43" s="27">
        <v>25</v>
      </c>
      <c r="L43" s="39">
        <f t="shared" si="3"/>
        <v>600</v>
      </c>
      <c r="M43" s="44" t="s">
        <v>118</v>
      </c>
    </row>
    <row r="44" s="4" customFormat="1" ht="22" customHeight="1" spans="1:13">
      <c r="A44" s="12" t="s">
        <v>154</v>
      </c>
      <c r="B44" s="28" t="s">
        <v>141</v>
      </c>
      <c r="C44" s="29"/>
      <c r="D44" s="30"/>
      <c r="E44" s="15" t="s">
        <v>18</v>
      </c>
      <c r="F44" s="15">
        <v>1</v>
      </c>
      <c r="G44" s="16">
        <v>39806</v>
      </c>
      <c r="H44" s="22">
        <f>2800*1</f>
        <v>2800</v>
      </c>
      <c r="I44" s="29">
        <v>0</v>
      </c>
      <c r="J44" s="30">
        <f t="shared" si="2"/>
        <v>2400</v>
      </c>
      <c r="K44" s="15">
        <v>25</v>
      </c>
      <c r="L44" s="43">
        <f t="shared" si="3"/>
        <v>600</v>
      </c>
      <c r="M44" s="28" t="s">
        <v>118</v>
      </c>
    </row>
    <row r="45" s="4" customFormat="1" ht="22" customHeight="1" spans="1:13">
      <c r="A45" s="12" t="s">
        <v>155</v>
      </c>
      <c r="B45" s="23" t="s">
        <v>150</v>
      </c>
      <c r="C45" s="24"/>
      <c r="D45" s="25"/>
      <c r="E45" s="26" t="s">
        <v>18</v>
      </c>
      <c r="F45" s="27">
        <v>1</v>
      </c>
      <c r="G45" s="16">
        <v>39806</v>
      </c>
      <c r="H45" s="17">
        <v>3150</v>
      </c>
      <c r="I45" s="24">
        <v>0</v>
      </c>
      <c r="J45" s="25">
        <f t="shared" si="2"/>
        <v>2700</v>
      </c>
      <c r="K45" s="27">
        <v>25</v>
      </c>
      <c r="L45" s="39">
        <f t="shared" si="3"/>
        <v>675</v>
      </c>
      <c r="M45" s="44" t="s">
        <v>118</v>
      </c>
    </row>
    <row r="46" s="4" customFormat="1" ht="22" customHeight="1" spans="1:13">
      <c r="A46" s="12" t="s">
        <v>56</v>
      </c>
      <c r="B46" s="23" t="s">
        <v>150</v>
      </c>
      <c r="C46" s="24"/>
      <c r="D46" s="25"/>
      <c r="E46" s="26" t="s">
        <v>18</v>
      </c>
      <c r="F46" s="27">
        <v>1</v>
      </c>
      <c r="G46" s="16">
        <v>39806</v>
      </c>
      <c r="H46" s="17">
        <f>3150*1</f>
        <v>3150</v>
      </c>
      <c r="I46" s="24">
        <v>0</v>
      </c>
      <c r="J46" s="25">
        <f t="shared" si="2"/>
        <v>2700</v>
      </c>
      <c r="K46" s="27">
        <v>25</v>
      </c>
      <c r="L46" s="39">
        <f t="shared" si="3"/>
        <v>675</v>
      </c>
      <c r="M46" s="44" t="s">
        <v>118</v>
      </c>
    </row>
    <row r="47" s="4" customFormat="1" ht="22" customHeight="1" spans="1:13">
      <c r="A47" s="12" t="s">
        <v>156</v>
      </c>
      <c r="B47" s="23" t="s">
        <v>157</v>
      </c>
      <c r="C47" s="24"/>
      <c r="D47" s="25"/>
      <c r="E47" s="26" t="s">
        <v>18</v>
      </c>
      <c r="F47" s="27">
        <v>1</v>
      </c>
      <c r="G47" s="16">
        <v>37956</v>
      </c>
      <c r="H47" s="17">
        <v>44000</v>
      </c>
      <c r="I47" s="24">
        <v>0</v>
      </c>
      <c r="J47" s="25">
        <f t="shared" si="2"/>
        <v>37600</v>
      </c>
      <c r="K47" s="27">
        <v>10</v>
      </c>
      <c r="L47" s="39">
        <f t="shared" si="3"/>
        <v>3760</v>
      </c>
      <c r="M47" s="44" t="s">
        <v>118</v>
      </c>
    </row>
    <row r="48" s="4" customFormat="1" ht="22" customHeight="1" spans="1:13">
      <c r="A48" s="12" t="s">
        <v>158</v>
      </c>
      <c r="B48" s="28" t="s">
        <v>159</v>
      </c>
      <c r="C48" s="29"/>
      <c r="D48" s="30"/>
      <c r="E48" s="15" t="s">
        <v>18</v>
      </c>
      <c r="F48" s="15">
        <v>1</v>
      </c>
      <c r="G48" s="16">
        <v>39183</v>
      </c>
      <c r="H48" s="22">
        <v>2400</v>
      </c>
      <c r="I48" s="29">
        <v>0</v>
      </c>
      <c r="J48" s="30">
        <f t="shared" si="2"/>
        <v>2100</v>
      </c>
      <c r="K48" s="15">
        <v>14</v>
      </c>
      <c r="L48" s="43">
        <f t="shared" si="3"/>
        <v>294</v>
      </c>
      <c r="M48" s="28" t="s">
        <v>118</v>
      </c>
    </row>
    <row r="49" s="5" customFormat="1" ht="22" customHeight="1" spans="1:13">
      <c r="A49" s="31"/>
      <c r="B49" s="32" t="s">
        <v>160</v>
      </c>
      <c r="C49" s="33"/>
      <c r="D49" s="34"/>
      <c r="E49" s="35"/>
      <c r="F49" s="36"/>
      <c r="G49" s="31"/>
      <c r="H49" s="37">
        <f>SUM(H3:H48)</f>
        <v>3139959</v>
      </c>
      <c r="I49" s="33"/>
      <c r="J49" s="34"/>
      <c r="K49" s="36"/>
      <c r="L49" s="45">
        <f>SUM(L3:L48)</f>
        <v>1937050.44267391</v>
      </c>
      <c r="M49" s="46"/>
    </row>
  </sheetData>
  <mergeCells count="1">
    <mergeCell ref="A1:M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dxl</cp:lastModifiedBy>
  <dcterms:created xsi:type="dcterms:W3CDTF">2020-12-23T03:14:00Z</dcterms:created>
  <dcterms:modified xsi:type="dcterms:W3CDTF">2020-12-24T06:29:07Z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