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<sst xmlns="http://schemas.openxmlformats.org/spreadsheetml/2006/main" count="345" uniqueCount="174">
  <si>
    <t>设备1明细表</t>
  </si>
  <si>
    <t>序号</t>
  </si>
  <si>
    <t>设备名称</t>
  </si>
  <si>
    <t>规格型号</t>
  </si>
  <si>
    <t>生产厂家</t>
  </si>
  <si>
    <t>计量单位</t>
  </si>
  <si>
    <t>实际数量</t>
  </si>
  <si>
    <t>启用日期</t>
  </si>
  <si>
    <t>账面原值</t>
  </si>
  <si>
    <t>账面净值</t>
  </si>
  <si>
    <t>评估原值</t>
  </si>
  <si>
    <t>成新率</t>
  </si>
  <si>
    <t>评估值</t>
  </si>
  <si>
    <t>备注</t>
  </si>
  <si>
    <t>撒布机</t>
  </si>
  <si>
    <t>5立方</t>
  </si>
  <si>
    <t>烟台国胜工程机械贸易有限公司</t>
  </si>
  <si>
    <t>台</t>
  </si>
  <si>
    <t>2</t>
  </si>
  <si>
    <t>2017年12月25日</t>
  </si>
  <si>
    <t>118, 750. 20</t>
  </si>
  <si>
    <t>84</t>
  </si>
  <si>
    <t>执法局自购</t>
  </si>
  <si>
    <t>10立方</t>
  </si>
  <si>
    <t>烟台卓锋工程机械有限公司</t>
  </si>
  <si>
    <t>2018年3月27日</t>
  </si>
  <si>
    <t>154, 050. 18</t>
  </si>
  <si>
    <t>162,100. 00</t>
  </si>
  <si>
    <t>85</t>
  </si>
  <si>
    <t>3. 5米推雪铲</t>
  </si>
  <si>
    <t>3. 5米</t>
  </si>
  <si>
    <t>龙口市恒源环卫设备有限公司</t>
  </si>
  <si>
    <t>5</t>
  </si>
  <si>
    <t>2019年11月10日</t>
  </si>
  <si>
    <t>195, 510. 30</t>
  </si>
  <si>
    <t>175, 600. 00</t>
  </si>
  <si>
    <t>95</t>
  </si>
  <si>
    <t>推雪铲</t>
  </si>
  <si>
    <t>2. 8米</t>
  </si>
  <si>
    <t>自带动力扫雪刷</t>
  </si>
  <si>
    <t>LKHY-3500</t>
  </si>
  <si>
    <t>8</t>
  </si>
  <si>
    <t>2020年1月10日</t>
  </si>
  <si>
    <t>1, 127, 444. 45</t>
  </si>
  <si>
    <t>1, 061, 800. 00</t>
  </si>
  <si>
    <t>扫雪滚刷</t>
  </si>
  <si>
    <t>KL300GS</t>
  </si>
  <si>
    <t>6</t>
  </si>
  <si>
    <t>861, 800. 00</t>
  </si>
  <si>
    <t>811,600.00</t>
  </si>
  <si>
    <t>铲雪头</t>
  </si>
  <si>
    <t>1</t>
  </si>
  <si>
    <t>2011年11月1日</t>
  </si>
  <si>
    <t>20,994. 20</t>
  </si>
  <si>
    <t>34, 200. 00</t>
  </si>
  <si>
    <t>44</t>
  </si>
  <si>
    <t>市自来水调入</t>
  </si>
  <si>
    <t>2. 4米</t>
  </si>
  <si>
    <t>2009年11月1日</t>
  </si>
  <si>
    <t>777. 78</t>
  </si>
  <si>
    <t>27, 400. 00</t>
  </si>
  <si>
    <t>31</t>
  </si>
  <si>
    <t>5吨</t>
  </si>
  <si>
    <t>2015年11月1日</t>
  </si>
  <si>
    <t>81,892. 96</t>
  </si>
  <si>
    <t>133, 300.00</t>
  </si>
  <si>
    <t>70</t>
  </si>
  <si>
    <t>4吨</t>
  </si>
  <si>
    <t>27, 974. 39</t>
  </si>
  <si>
    <t>65, 000. 00</t>
  </si>
  <si>
    <t>3吨</t>
  </si>
  <si>
    <t>2Q13年11月1日</t>
  </si>
  <si>
    <t>3, 884. 90</t>
  </si>
  <si>
    <t>65,000. 00</t>
  </si>
  <si>
    <t>57</t>
  </si>
  <si>
    <t>8立方</t>
  </si>
  <si>
    <t>2015年12月1日</t>
  </si>
  <si>
    <t>85, 155. 96</t>
  </si>
  <si>
    <t>116,200. 00</t>
  </si>
  <si>
    <t>71</t>
  </si>
  <si>
    <t>市园林处调入</t>
  </si>
  <si>
    <t>3米</t>
  </si>
  <si>
    <t>72, 423. 84</t>
  </si>
  <si>
    <t>76, 200. 00</t>
  </si>
  <si>
    <t>3立方</t>
  </si>
  <si>
    <t>3</t>
  </si>
  <si>
    <t>2015年1月1日</t>
  </si>
  <si>
    <t>193, 285. 14</t>
  </si>
  <si>
    <t>194, 900. 00</t>
  </si>
  <si>
    <t>65</t>
  </si>
  <si>
    <t>雪铲</t>
  </si>
  <si>
    <t>2008年12月25日</t>
  </si>
  <si>
    <t>33, 300. 00</t>
  </si>
  <si>
    <t>25</t>
  </si>
  <si>
    <t>芝果区环卫</t>
  </si>
  <si>
    <t>2009年1月20日</t>
  </si>
  <si>
    <t>2009年1月1日</t>
  </si>
  <si>
    <t>54, 400. 00</t>
  </si>
  <si>
    <t>芝景区环卫</t>
  </si>
  <si>
    <t>100, 000. 00</t>
  </si>
  <si>
    <t>芝紫区环卫</t>
  </si>
  <si>
    <t>推雪铲主体</t>
  </si>
  <si>
    <t>2011年1月1日</t>
  </si>
  <si>
    <t>42, 700. 00</t>
  </si>
  <si>
    <t>38</t>
  </si>
  <si>
    <t>3. 3米</t>
  </si>
  <si>
    <t>2016年12月14日</t>
  </si>
  <si>
    <t>54, 200. 00</t>
  </si>
  <si>
    <t>77</t>
  </si>
  <si>
    <t>芝案区环卫</t>
  </si>
  <si>
    <t>4</t>
  </si>
  <si>
    <t>2017年10月24日</t>
  </si>
  <si>
    <t>108,400. 00</t>
  </si>
  <si>
    <t>83</t>
  </si>
  <si>
    <t>芝聚区环卫</t>
  </si>
  <si>
    <t>HQ3S 3立方</t>
  </si>
  <si>
    <t>47, 000. 00</t>
  </si>
  <si>
    <t>抛雪机</t>
  </si>
  <si>
    <t>小型</t>
  </si>
  <si>
    <t>推雪机</t>
  </si>
  <si>
    <t>2017年12月12日</t>
  </si>
  <si>
    <t>56, 999. 88</t>
  </si>
  <si>
    <t>芝果区园林</t>
  </si>
  <si>
    <t>2016年4月25日</t>
  </si>
  <si>
    <t>70, 000. 00</t>
  </si>
  <si>
    <t>102,600. 00</t>
  </si>
  <si>
    <t>73</t>
  </si>
  <si>
    <t>芝聚区园林</t>
  </si>
  <si>
    <t>2012年12月25日</t>
  </si>
  <si>
    <t>28, 600. 00</t>
  </si>
  <si>
    <t>133, 300. 00</t>
  </si>
  <si>
    <t>51</t>
  </si>
  <si>
    <t>芝案区园林</t>
  </si>
  <si>
    <t>2011年4月18日</t>
  </si>
  <si>
    <t>10,000. 00</t>
  </si>
  <si>
    <t>102, 600. 00</t>
  </si>
  <si>
    <t>40</t>
  </si>
  <si>
    <t>芝呆区园林</t>
  </si>
  <si>
    <t>发动机总成</t>
  </si>
  <si>
    <t>芝罘区园林</t>
  </si>
  <si>
    <t>橡胶刮板</t>
  </si>
  <si>
    <t>鼓风机</t>
  </si>
  <si>
    <t>油锯</t>
  </si>
  <si>
    <t>灭火机</t>
  </si>
  <si>
    <t>船体</t>
  </si>
  <si>
    <t>船外机</t>
  </si>
  <si>
    <t>未使用</t>
  </si>
  <si>
    <t>喷雾器</t>
  </si>
  <si>
    <t>高枝剪</t>
  </si>
  <si>
    <t>剪草机</t>
  </si>
  <si>
    <t>高枝油锯</t>
  </si>
  <si>
    <t>高枝绿篱机</t>
  </si>
  <si>
    <t>绿篱机</t>
  </si>
  <si>
    <t>割灌机</t>
  </si>
  <si>
    <t>风力灭火机</t>
  </si>
  <si>
    <t>拖拉机</t>
  </si>
  <si>
    <t>田园管理机</t>
  </si>
  <si>
    <t>汽油机</t>
  </si>
  <si>
    <t>合计</t>
  </si>
  <si>
    <t>存货分配表</t>
  </si>
  <si>
    <t>商品名称</t>
  </si>
  <si>
    <t>入账日期</t>
  </si>
  <si>
    <t>数量      账面原值</t>
  </si>
  <si>
    <t>评估单价</t>
  </si>
  <si>
    <t>评估价值</t>
  </si>
  <si>
    <r>
      <rPr>
        <sz val="10"/>
        <color theme="1"/>
        <rFont val="Arial"/>
        <charset val="134"/>
      </rPr>
      <t>10mm</t>
    </r>
    <r>
      <rPr>
        <sz val="10"/>
        <color theme="1"/>
        <rFont val="SimSun"/>
        <charset val="134"/>
      </rPr>
      <t>厚钢板</t>
    </r>
  </si>
  <si>
    <r>
      <rPr>
        <sz val="10"/>
        <color theme="1"/>
        <rFont val="Arial"/>
        <charset val="134"/>
      </rPr>
      <t>10mm</t>
    </r>
    <r>
      <rPr>
        <sz val="10"/>
        <color theme="1"/>
        <rFont val="SimSun"/>
        <charset val="134"/>
      </rPr>
      <t>厚</t>
    </r>
    <r>
      <rPr>
        <sz val="10"/>
        <color theme="1"/>
        <rFont val="宋体"/>
        <charset val="134"/>
      </rPr>
      <t>（</t>
    </r>
    <r>
      <rPr>
        <sz val="10"/>
        <color theme="1"/>
        <rFont val="Arial"/>
        <charset val="134"/>
      </rPr>
      <t>3</t>
    </r>
    <r>
      <rPr>
        <sz val="10"/>
        <color theme="1"/>
        <rFont val="SimSun"/>
        <charset val="134"/>
      </rPr>
      <t>米</t>
    </r>
    <r>
      <rPr>
        <sz val="10"/>
        <color theme="1"/>
        <rFont val="Arial"/>
        <charset val="134"/>
      </rPr>
      <t>*1.52</t>
    </r>
    <r>
      <rPr>
        <sz val="10"/>
        <color theme="1"/>
        <rFont val="SimSun"/>
        <charset val="134"/>
      </rPr>
      <t>米</t>
    </r>
    <r>
      <rPr>
        <sz val="10"/>
        <color theme="1"/>
        <rFont val="Arial"/>
        <charset val="134"/>
      </rPr>
      <t xml:space="preserve">*0.01 </t>
    </r>
    <r>
      <rPr>
        <sz val="10"/>
        <color theme="1"/>
        <rFont val="SimSun"/>
        <charset val="134"/>
      </rPr>
      <t>米）</t>
    </r>
  </si>
  <si>
    <t>2019. 1</t>
  </si>
  <si>
    <t>吨</t>
  </si>
  <si>
    <t>20. 53</t>
  </si>
  <si>
    <t>86, 226. 00</t>
  </si>
  <si>
    <t>4, 130. 00</t>
  </si>
  <si>
    <t>84, 788. 90</t>
  </si>
  <si>
    <r>
      <rPr>
        <sz val="10"/>
        <color theme="1"/>
        <rFont val="Arial"/>
        <charset val="134"/>
      </rPr>
      <t>56</t>
    </r>
    <r>
      <rPr>
        <sz val="10"/>
        <color theme="1"/>
        <rFont val="SimSun"/>
        <charset val="134"/>
      </rPr>
      <t>块</t>
    </r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</si>
</sst>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  <numFmt numFmtId="177" formatCode="0.00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color theme="1"/>
      <name val="Arial"/>
      <charset val="134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4"/>
      <color theme="1"/>
      <name val="宋体"/>
      <charset val="134"/>
    </font>
    <font>
      <sz val="14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SimSun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2" fillId="1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21" borderId="6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6" fillId="20" borderId="8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17" fillId="7" borderId="2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/>
    </xf>
    <xf numFmtId="177" fontId="1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177" fontId="6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77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77" fontId="2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center"/>
    </xf>
    <xf numFmtId="177" fontId="6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资产评估明细-王秀明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7"/>
  <sheetViews>
    <sheetView tabSelected="1" workbookViewId="0">
      <selection activeCell="H38" sqref="H38"/>
    </sheetView>
  </sheetViews>
  <sheetFormatPr defaultColWidth="9" defaultRowHeight="13.5"/>
  <cols>
    <col min="1" max="1" width="5.5" style="8" customWidth="1"/>
    <col min="2" max="2" width="10" style="9" customWidth="1"/>
    <col min="3" max="3" width="10.625" style="8" customWidth="1"/>
    <col min="4" max="4" width="9" style="8"/>
    <col min="5" max="5" width="6.625" style="10" customWidth="1"/>
    <col min="6" max="6" width="6.25" style="10" customWidth="1"/>
    <col min="7" max="7" width="12.375" style="11" customWidth="1"/>
    <col min="8" max="8" width="11.625" style="8" customWidth="1"/>
    <col min="9" max="9" width="11.25" style="8" customWidth="1"/>
    <col min="10" max="10" width="12.125" style="8" customWidth="1"/>
    <col min="11" max="11" width="6.125" style="8" customWidth="1"/>
    <col min="12" max="12" width="12.625" style="8" customWidth="1"/>
    <col min="13" max="13" width="10.75" style="12" customWidth="1"/>
    <col min="14" max="16384" width="9" style="8"/>
  </cols>
  <sheetData>
    <row r="1" ht="32" customHeight="1" spans="1:13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="1" customFormat="1" ht="34" customHeight="1" spans="1:13">
      <c r="A2" s="15" t="s">
        <v>1</v>
      </c>
      <c r="B2" s="15" t="s">
        <v>2</v>
      </c>
      <c r="C2" s="15" t="s">
        <v>3</v>
      </c>
      <c r="D2" s="16" t="s">
        <v>4</v>
      </c>
      <c r="E2" s="16" t="s">
        <v>5</v>
      </c>
      <c r="F2" s="15" t="s">
        <v>6</v>
      </c>
      <c r="G2" s="16" t="s">
        <v>7</v>
      </c>
      <c r="H2" s="16" t="s">
        <v>8</v>
      </c>
      <c r="I2" s="16" t="s">
        <v>9</v>
      </c>
      <c r="J2" s="15" t="s">
        <v>10</v>
      </c>
      <c r="K2" s="16" t="s">
        <v>11</v>
      </c>
      <c r="L2" s="15" t="s">
        <v>12</v>
      </c>
      <c r="M2" s="15" t="s">
        <v>13</v>
      </c>
    </row>
    <row r="3" s="2" customFormat="1" ht="23" customHeight="1" spans="1:13">
      <c r="A3" s="17">
        <v>1</v>
      </c>
      <c r="B3" s="18" t="s">
        <v>14</v>
      </c>
      <c r="C3" s="17" t="s">
        <v>15</v>
      </c>
      <c r="D3" s="17" t="s">
        <v>16</v>
      </c>
      <c r="E3" s="16" t="s">
        <v>17</v>
      </c>
      <c r="F3" s="16" t="s">
        <v>18</v>
      </c>
      <c r="G3" s="17" t="s">
        <v>19</v>
      </c>
      <c r="H3" s="19">
        <v>150000</v>
      </c>
      <c r="I3" s="25" t="s">
        <v>20</v>
      </c>
      <c r="J3" s="46">
        <v>128200</v>
      </c>
      <c r="K3" s="25" t="s">
        <v>21</v>
      </c>
      <c r="L3" s="19">
        <v>107688</v>
      </c>
      <c r="M3" s="17" t="s">
        <v>22</v>
      </c>
    </row>
    <row r="4" s="2" customFormat="1" ht="23" customHeight="1" spans="1:13">
      <c r="A4" s="17">
        <v>2</v>
      </c>
      <c r="B4" s="18" t="s">
        <v>14</v>
      </c>
      <c r="C4" s="17" t="s">
        <v>23</v>
      </c>
      <c r="D4" s="17" t="s">
        <v>24</v>
      </c>
      <c r="E4" s="16" t="s">
        <v>17</v>
      </c>
      <c r="F4" s="16" t="s">
        <v>18</v>
      </c>
      <c r="G4" s="17" t="s">
        <v>25</v>
      </c>
      <c r="H4" s="19">
        <v>189600</v>
      </c>
      <c r="I4" s="25" t="s">
        <v>26</v>
      </c>
      <c r="J4" s="46" t="s">
        <v>27</v>
      </c>
      <c r="K4" s="25" t="s">
        <v>28</v>
      </c>
      <c r="L4" s="19">
        <v>137785</v>
      </c>
      <c r="M4" s="17" t="s">
        <v>22</v>
      </c>
    </row>
    <row r="5" s="2" customFormat="1" ht="23" customHeight="1" spans="1:13">
      <c r="A5" s="17">
        <v>3</v>
      </c>
      <c r="B5" s="18" t="s">
        <v>29</v>
      </c>
      <c r="C5" s="17" t="s">
        <v>30</v>
      </c>
      <c r="D5" s="17" t="s">
        <v>31</v>
      </c>
      <c r="E5" s="16" t="s">
        <v>17</v>
      </c>
      <c r="F5" s="16" t="s">
        <v>32</v>
      </c>
      <c r="G5" s="17" t="s">
        <v>33</v>
      </c>
      <c r="H5" s="19">
        <v>205500</v>
      </c>
      <c r="I5" s="25" t="s">
        <v>34</v>
      </c>
      <c r="J5" s="25" t="s">
        <v>35</v>
      </c>
      <c r="K5" s="25" t="s">
        <v>36</v>
      </c>
      <c r="L5" s="19">
        <v>166820</v>
      </c>
      <c r="M5" s="17" t="s">
        <v>22</v>
      </c>
    </row>
    <row r="6" s="2" customFormat="1" ht="23" customHeight="1" spans="1:13">
      <c r="A6" s="17">
        <v>4</v>
      </c>
      <c r="B6" s="18" t="s">
        <v>37</v>
      </c>
      <c r="C6" s="17" t="s">
        <v>38</v>
      </c>
      <c r="D6" s="17" t="s">
        <v>16</v>
      </c>
      <c r="E6" s="16" t="s">
        <v>17</v>
      </c>
      <c r="F6" s="16">
        <v>1</v>
      </c>
      <c r="G6" s="17" t="s">
        <v>19</v>
      </c>
      <c r="H6" s="19">
        <v>31000</v>
      </c>
      <c r="I6" s="19">
        <v>24541.6</v>
      </c>
      <c r="J6" s="19">
        <v>26500</v>
      </c>
      <c r="K6" s="25" t="s">
        <v>21</v>
      </c>
      <c r="L6" s="19">
        <v>22260</v>
      </c>
      <c r="M6" s="17" t="s">
        <v>22</v>
      </c>
    </row>
    <row r="7" s="2" customFormat="1" ht="23" customHeight="1" spans="1:13">
      <c r="A7" s="17">
        <v>5</v>
      </c>
      <c r="B7" s="18" t="s">
        <v>39</v>
      </c>
      <c r="C7" s="17" t="s">
        <v>40</v>
      </c>
      <c r="D7" s="17" t="s">
        <v>31</v>
      </c>
      <c r="E7" s="16" t="s">
        <v>17</v>
      </c>
      <c r="F7" s="16" t="s">
        <v>41</v>
      </c>
      <c r="G7" s="17" t="s">
        <v>42</v>
      </c>
      <c r="H7" s="19">
        <v>1168000</v>
      </c>
      <c r="I7" s="25" t="s">
        <v>43</v>
      </c>
      <c r="J7" s="25" t="s">
        <v>44</v>
      </c>
      <c r="K7" s="25" t="s">
        <v>36</v>
      </c>
      <c r="L7" s="19">
        <v>1008710</v>
      </c>
      <c r="M7" s="17" t="s">
        <v>22</v>
      </c>
    </row>
    <row r="8" s="2" customFormat="1" ht="23" customHeight="1" spans="1:13">
      <c r="A8" s="17">
        <v>6</v>
      </c>
      <c r="B8" s="18" t="s">
        <v>45</v>
      </c>
      <c r="C8" s="17" t="s">
        <v>46</v>
      </c>
      <c r="D8" s="17" t="s">
        <v>16</v>
      </c>
      <c r="E8" s="16" t="s">
        <v>17</v>
      </c>
      <c r="F8" s="16" t="s">
        <v>47</v>
      </c>
      <c r="G8" s="17" t="s">
        <v>42</v>
      </c>
      <c r="H8" s="19">
        <v>892800</v>
      </c>
      <c r="I8" s="25" t="s">
        <v>48</v>
      </c>
      <c r="J8" s="25" t="s">
        <v>49</v>
      </c>
      <c r="K8" s="25" t="s">
        <v>36</v>
      </c>
      <c r="L8" s="19">
        <v>771020</v>
      </c>
      <c r="M8" s="17" t="s">
        <v>22</v>
      </c>
    </row>
    <row r="9" s="2" customFormat="1" ht="17" customHeight="1" spans="1:13">
      <c r="A9" s="17">
        <v>7</v>
      </c>
      <c r="B9" s="18" t="s">
        <v>50</v>
      </c>
      <c r="C9" s="17" t="s">
        <v>30</v>
      </c>
      <c r="D9" s="20"/>
      <c r="E9" s="16" t="s">
        <v>17</v>
      </c>
      <c r="F9" s="16" t="s">
        <v>51</v>
      </c>
      <c r="G9" s="17" t="s">
        <v>52</v>
      </c>
      <c r="H9" s="19">
        <v>40000</v>
      </c>
      <c r="I9" s="25" t="s">
        <v>53</v>
      </c>
      <c r="J9" s="25" t="s">
        <v>54</v>
      </c>
      <c r="K9" s="25" t="s">
        <v>55</v>
      </c>
      <c r="L9" s="19">
        <v>15048</v>
      </c>
      <c r="M9" s="17" t="s">
        <v>56</v>
      </c>
    </row>
    <row r="10" s="2" customFormat="1" ht="17" customHeight="1" spans="1:13">
      <c r="A10" s="17">
        <v>8</v>
      </c>
      <c r="B10" s="18" t="s">
        <v>50</v>
      </c>
      <c r="C10" s="17" t="s">
        <v>57</v>
      </c>
      <c r="D10" s="20"/>
      <c r="E10" s="16" t="s">
        <v>17</v>
      </c>
      <c r="F10" s="21" t="s">
        <v>51</v>
      </c>
      <c r="G10" s="17" t="s">
        <v>58</v>
      </c>
      <c r="H10" s="19">
        <v>32000</v>
      </c>
      <c r="I10" s="25" t="s">
        <v>59</v>
      </c>
      <c r="J10" s="25" t="s">
        <v>60</v>
      </c>
      <c r="K10" s="25" t="s">
        <v>61</v>
      </c>
      <c r="L10" s="19">
        <v>8494</v>
      </c>
      <c r="M10" s="17" t="s">
        <v>56</v>
      </c>
    </row>
    <row r="11" s="2" customFormat="1" ht="17" customHeight="1" spans="1:13">
      <c r="A11" s="17">
        <v>9</v>
      </c>
      <c r="B11" s="18" t="s">
        <v>14</v>
      </c>
      <c r="C11" s="17" t="s">
        <v>62</v>
      </c>
      <c r="D11" s="20"/>
      <c r="E11" s="16" t="s">
        <v>17</v>
      </c>
      <c r="F11" s="16" t="s">
        <v>18</v>
      </c>
      <c r="G11" s="17" t="s">
        <v>63</v>
      </c>
      <c r="H11" s="19">
        <v>156000</v>
      </c>
      <c r="I11" s="25" t="s">
        <v>64</v>
      </c>
      <c r="J11" s="25" t="s">
        <v>65</v>
      </c>
      <c r="K11" s="25" t="s">
        <v>66</v>
      </c>
      <c r="L11" s="19">
        <v>93310</v>
      </c>
      <c r="M11" s="17" t="s">
        <v>56</v>
      </c>
    </row>
    <row r="12" s="2" customFormat="1" ht="17" customHeight="1" spans="1:13">
      <c r="A12" s="17">
        <v>10</v>
      </c>
      <c r="B12" s="18" t="s">
        <v>14</v>
      </c>
      <c r="C12" s="17" t="s">
        <v>67</v>
      </c>
      <c r="D12" s="20"/>
      <c r="E12" s="16" t="s">
        <v>17</v>
      </c>
      <c r="F12" s="16" t="s">
        <v>51</v>
      </c>
      <c r="G12" s="17" t="s">
        <v>63</v>
      </c>
      <c r="H12" s="19">
        <v>76000</v>
      </c>
      <c r="I12" s="25" t="s">
        <v>68</v>
      </c>
      <c r="J12" s="25" t="s">
        <v>69</v>
      </c>
      <c r="K12" s="25" t="s">
        <v>66</v>
      </c>
      <c r="L12" s="19">
        <v>45500</v>
      </c>
      <c r="M12" s="17" t="s">
        <v>56</v>
      </c>
    </row>
    <row r="13" s="2" customFormat="1" ht="17" customHeight="1" spans="1:13">
      <c r="A13" s="17">
        <v>11</v>
      </c>
      <c r="B13" s="18" t="s">
        <v>14</v>
      </c>
      <c r="C13" s="17" t="s">
        <v>70</v>
      </c>
      <c r="D13" s="20"/>
      <c r="E13" s="16" t="s">
        <v>17</v>
      </c>
      <c r="F13" s="16" t="s">
        <v>51</v>
      </c>
      <c r="G13" s="17" t="s">
        <v>71</v>
      </c>
      <c r="H13" s="19">
        <v>76000</v>
      </c>
      <c r="I13" s="25" t="s">
        <v>72</v>
      </c>
      <c r="J13" s="25" t="s">
        <v>73</v>
      </c>
      <c r="K13" s="25" t="s">
        <v>74</v>
      </c>
      <c r="L13" s="19">
        <v>37050</v>
      </c>
      <c r="M13" s="17" t="s">
        <v>56</v>
      </c>
    </row>
    <row r="14" s="2" customFormat="1" ht="17" customHeight="1" spans="1:13">
      <c r="A14" s="17">
        <v>12</v>
      </c>
      <c r="B14" s="18" t="s">
        <v>14</v>
      </c>
      <c r="C14" s="17" t="s">
        <v>75</v>
      </c>
      <c r="D14" s="20"/>
      <c r="E14" s="16" t="s">
        <v>17</v>
      </c>
      <c r="F14" s="16" t="s">
        <v>51</v>
      </c>
      <c r="G14" s="17" t="s">
        <v>76</v>
      </c>
      <c r="H14" s="19">
        <v>136000</v>
      </c>
      <c r="I14" s="25" t="s">
        <v>77</v>
      </c>
      <c r="J14" s="25" t="s">
        <v>78</v>
      </c>
      <c r="K14" s="25" t="s">
        <v>79</v>
      </c>
      <c r="L14" s="19">
        <v>82502</v>
      </c>
      <c r="M14" s="17" t="s">
        <v>80</v>
      </c>
    </row>
    <row r="15" s="2" customFormat="1" ht="17" customHeight="1" spans="1:13">
      <c r="A15" s="17">
        <v>13</v>
      </c>
      <c r="B15" s="18" t="s">
        <v>37</v>
      </c>
      <c r="C15" s="17" t="s">
        <v>81</v>
      </c>
      <c r="D15" s="20"/>
      <c r="E15" s="16" t="s">
        <v>17</v>
      </c>
      <c r="F15" s="16" t="s">
        <v>18</v>
      </c>
      <c r="G15" s="17" t="s">
        <v>76</v>
      </c>
      <c r="H15" s="19">
        <v>89200</v>
      </c>
      <c r="I15" s="25" t="s">
        <v>82</v>
      </c>
      <c r="J15" s="25" t="s">
        <v>83</v>
      </c>
      <c r="K15" s="25" t="s">
        <v>79</v>
      </c>
      <c r="L15" s="19">
        <v>54102</v>
      </c>
      <c r="M15" s="17" t="s">
        <v>80</v>
      </c>
    </row>
    <row r="16" s="2" customFormat="1" ht="17" customHeight="1" spans="1:13">
      <c r="A16" s="17">
        <v>14</v>
      </c>
      <c r="B16" s="18" t="s">
        <v>14</v>
      </c>
      <c r="C16" s="17" t="s">
        <v>84</v>
      </c>
      <c r="D16" s="20"/>
      <c r="E16" s="16" t="s">
        <v>17</v>
      </c>
      <c r="F16" s="16" t="s">
        <v>85</v>
      </c>
      <c r="G16" s="17" t="s">
        <v>86</v>
      </c>
      <c r="H16" s="19">
        <v>228000</v>
      </c>
      <c r="I16" s="25" t="s">
        <v>87</v>
      </c>
      <c r="J16" s="25" t="s">
        <v>88</v>
      </c>
      <c r="K16" s="25" t="s">
        <v>89</v>
      </c>
      <c r="L16" s="19">
        <v>126685</v>
      </c>
      <c r="M16" s="17" t="s">
        <v>80</v>
      </c>
    </row>
    <row r="17" s="2" customFormat="1" ht="17" customHeight="1" spans="1:13">
      <c r="A17" s="17">
        <v>15</v>
      </c>
      <c r="B17" s="18" t="s">
        <v>90</v>
      </c>
      <c r="C17" s="20"/>
      <c r="D17" s="20"/>
      <c r="E17" s="16" t="s">
        <v>17</v>
      </c>
      <c r="F17" s="16" t="s">
        <v>51</v>
      </c>
      <c r="G17" s="17" t="s">
        <v>91</v>
      </c>
      <c r="H17" s="19">
        <v>39000</v>
      </c>
      <c r="I17" s="24"/>
      <c r="J17" s="25" t="s">
        <v>92</v>
      </c>
      <c r="K17" s="25" t="s">
        <v>93</v>
      </c>
      <c r="L17" s="19">
        <v>8325</v>
      </c>
      <c r="M17" s="17" t="s">
        <v>94</v>
      </c>
    </row>
    <row r="18" s="2" customFormat="1" ht="17" customHeight="1" spans="1:13">
      <c r="A18" s="17">
        <v>16</v>
      </c>
      <c r="B18" s="18" t="s">
        <v>90</v>
      </c>
      <c r="C18" s="20"/>
      <c r="D18" s="20"/>
      <c r="E18" s="16" t="s">
        <v>17</v>
      </c>
      <c r="F18" s="16" t="s">
        <v>51</v>
      </c>
      <c r="G18" s="17" t="s">
        <v>95</v>
      </c>
      <c r="H18" s="19">
        <v>39000</v>
      </c>
      <c r="I18" s="24"/>
      <c r="J18" s="25" t="s">
        <v>92</v>
      </c>
      <c r="K18" s="25" t="s">
        <v>93</v>
      </c>
      <c r="L18" s="19">
        <v>8325</v>
      </c>
      <c r="M18" s="17" t="s">
        <v>94</v>
      </c>
    </row>
    <row r="19" s="2" customFormat="1" ht="17" customHeight="1" spans="1:13">
      <c r="A19" s="17">
        <v>17</v>
      </c>
      <c r="B19" s="18" t="s">
        <v>90</v>
      </c>
      <c r="C19" s="20"/>
      <c r="D19" s="20"/>
      <c r="E19" s="16" t="s">
        <v>17</v>
      </c>
      <c r="F19" s="16" t="s">
        <v>18</v>
      </c>
      <c r="G19" s="17" t="s">
        <v>96</v>
      </c>
      <c r="H19" s="19">
        <v>63600</v>
      </c>
      <c r="I19" s="24"/>
      <c r="J19" s="25" t="s">
        <v>97</v>
      </c>
      <c r="K19" s="25" t="s">
        <v>93</v>
      </c>
      <c r="L19" s="19">
        <v>13600</v>
      </c>
      <c r="M19" s="17" t="s">
        <v>98</v>
      </c>
    </row>
    <row r="20" s="2" customFormat="1" ht="17" customHeight="1" spans="1:13">
      <c r="A20" s="17">
        <v>18</v>
      </c>
      <c r="B20" s="18" t="s">
        <v>14</v>
      </c>
      <c r="C20" s="20"/>
      <c r="D20" s="20"/>
      <c r="E20" s="16" t="s">
        <v>17</v>
      </c>
      <c r="F20" s="16" t="s">
        <v>18</v>
      </c>
      <c r="G20" s="17" t="s">
        <v>96</v>
      </c>
      <c r="H20" s="19">
        <v>117000</v>
      </c>
      <c r="I20" s="24"/>
      <c r="J20" s="25" t="s">
        <v>99</v>
      </c>
      <c r="K20" s="25" t="s">
        <v>93</v>
      </c>
      <c r="L20" s="19">
        <v>25000</v>
      </c>
      <c r="M20" s="17" t="s">
        <v>100</v>
      </c>
    </row>
    <row r="21" s="2" customFormat="1" ht="17" customHeight="1" spans="1:13">
      <c r="A21" s="17">
        <v>19</v>
      </c>
      <c r="B21" s="18" t="s">
        <v>101</v>
      </c>
      <c r="C21" s="20"/>
      <c r="D21" s="20"/>
      <c r="E21" s="16" t="s">
        <v>17</v>
      </c>
      <c r="F21" s="21" t="s">
        <v>51</v>
      </c>
      <c r="G21" s="17" t="s">
        <v>102</v>
      </c>
      <c r="H21" s="19">
        <v>50000</v>
      </c>
      <c r="I21" s="24"/>
      <c r="J21" s="25" t="s">
        <v>103</v>
      </c>
      <c r="K21" s="25" t="s">
        <v>104</v>
      </c>
      <c r="L21" s="19">
        <v>16226</v>
      </c>
      <c r="M21" s="17" t="s">
        <v>94</v>
      </c>
    </row>
    <row r="22" s="2" customFormat="1" ht="17" customHeight="1" spans="1:13">
      <c r="A22" s="17">
        <v>20</v>
      </c>
      <c r="B22" s="18" t="s">
        <v>90</v>
      </c>
      <c r="C22" s="17" t="s">
        <v>105</v>
      </c>
      <c r="D22" s="20"/>
      <c r="E22" s="16" t="s">
        <v>17</v>
      </c>
      <c r="F22" s="16" t="s">
        <v>18</v>
      </c>
      <c r="G22" s="17" t="s">
        <v>106</v>
      </c>
      <c r="H22" s="19">
        <v>63400</v>
      </c>
      <c r="I22" s="24"/>
      <c r="J22" s="25" t="s">
        <v>107</v>
      </c>
      <c r="K22" s="25" t="s">
        <v>108</v>
      </c>
      <c r="L22" s="19">
        <v>41734</v>
      </c>
      <c r="M22" s="17" t="s">
        <v>109</v>
      </c>
    </row>
    <row r="23" s="2" customFormat="1" ht="17" customHeight="1" spans="1:13">
      <c r="A23" s="17">
        <v>21</v>
      </c>
      <c r="B23" s="18" t="s">
        <v>37</v>
      </c>
      <c r="C23" s="17" t="s">
        <v>105</v>
      </c>
      <c r="D23" s="20"/>
      <c r="E23" s="16" t="s">
        <v>17</v>
      </c>
      <c r="F23" s="16" t="s">
        <v>110</v>
      </c>
      <c r="G23" s="17" t="s">
        <v>111</v>
      </c>
      <c r="H23" s="19">
        <v>126800</v>
      </c>
      <c r="I23" s="24"/>
      <c r="J23" s="25" t="s">
        <v>112</v>
      </c>
      <c r="K23" s="25" t="s">
        <v>113</v>
      </c>
      <c r="L23" s="19">
        <v>89972</v>
      </c>
      <c r="M23" s="17" t="s">
        <v>114</v>
      </c>
    </row>
    <row r="24" s="2" customFormat="1" ht="17" customHeight="1" spans="1:13">
      <c r="A24" s="17">
        <v>22</v>
      </c>
      <c r="B24" s="18" t="s">
        <v>14</v>
      </c>
      <c r="C24" s="17" t="s">
        <v>115</v>
      </c>
      <c r="D24" s="20"/>
      <c r="E24" s="16" t="s">
        <v>17</v>
      </c>
      <c r="F24" s="16" t="s">
        <v>51</v>
      </c>
      <c r="G24" s="17" t="s">
        <v>111</v>
      </c>
      <c r="H24" s="19">
        <v>55000</v>
      </c>
      <c r="I24" s="24"/>
      <c r="J24" s="25" t="s">
        <v>116</v>
      </c>
      <c r="K24" s="25" t="s">
        <v>113</v>
      </c>
      <c r="L24" s="19">
        <v>39010</v>
      </c>
      <c r="M24" s="17" t="s">
        <v>94</v>
      </c>
    </row>
    <row r="25" s="3" customFormat="1" ht="17" customHeight="1" spans="1:13">
      <c r="A25" s="17">
        <v>23</v>
      </c>
      <c r="B25" s="18" t="s">
        <v>117</v>
      </c>
      <c r="C25" s="15" t="s">
        <v>118</v>
      </c>
      <c r="D25" s="16"/>
      <c r="E25" s="15" t="s">
        <v>17</v>
      </c>
      <c r="F25" s="15">
        <v>3</v>
      </c>
      <c r="G25" s="22">
        <v>40544</v>
      </c>
      <c r="H25" s="23">
        <v>90000</v>
      </c>
      <c r="I25" s="16"/>
      <c r="J25" s="15">
        <v>76900</v>
      </c>
      <c r="K25" s="15"/>
      <c r="L25" s="29">
        <v>29222</v>
      </c>
      <c r="M25" s="17" t="s">
        <v>94</v>
      </c>
    </row>
    <row r="26" s="3" customFormat="1" ht="17" customHeight="1" spans="1:13">
      <c r="A26" s="17">
        <v>24</v>
      </c>
      <c r="B26" s="18" t="s">
        <v>117</v>
      </c>
      <c r="C26" s="15"/>
      <c r="D26" s="16"/>
      <c r="E26" s="15" t="s">
        <v>17</v>
      </c>
      <c r="F26" s="15">
        <v>1</v>
      </c>
      <c r="G26" s="22">
        <v>43844</v>
      </c>
      <c r="H26" s="23">
        <v>4600</v>
      </c>
      <c r="I26" s="16"/>
      <c r="J26" s="15">
        <v>3900</v>
      </c>
      <c r="K26" s="15"/>
      <c r="L26" s="29">
        <v>3822</v>
      </c>
      <c r="M26" s="17" t="s">
        <v>94</v>
      </c>
    </row>
    <row r="27" s="3" customFormat="1" ht="17" customHeight="1" spans="1:13">
      <c r="A27" s="17">
        <v>25</v>
      </c>
      <c r="B27" s="18" t="s">
        <v>119</v>
      </c>
      <c r="C27" s="15"/>
      <c r="D27" s="16"/>
      <c r="E27" s="15" t="s">
        <v>17</v>
      </c>
      <c r="F27" s="15">
        <v>1</v>
      </c>
      <c r="G27" s="22">
        <v>43844</v>
      </c>
      <c r="H27" s="23">
        <v>3600</v>
      </c>
      <c r="I27" s="16"/>
      <c r="J27" s="15">
        <v>3100</v>
      </c>
      <c r="K27" s="15"/>
      <c r="L27" s="29">
        <v>3038</v>
      </c>
      <c r="M27" s="17" t="s">
        <v>94</v>
      </c>
    </row>
    <row r="28" s="2" customFormat="1" ht="17" customHeight="1" spans="1:13">
      <c r="A28" s="17">
        <v>26</v>
      </c>
      <c r="B28" s="18" t="s">
        <v>37</v>
      </c>
      <c r="C28" s="20"/>
      <c r="D28" s="20"/>
      <c r="E28" s="16" t="s">
        <v>17</v>
      </c>
      <c r="F28" s="16" t="s">
        <v>18</v>
      </c>
      <c r="G28" s="17" t="s">
        <v>120</v>
      </c>
      <c r="H28" s="19">
        <v>76000</v>
      </c>
      <c r="I28" s="25" t="s">
        <v>121</v>
      </c>
      <c r="J28" s="25" t="s">
        <v>69</v>
      </c>
      <c r="K28" s="25" t="s">
        <v>21</v>
      </c>
      <c r="L28" s="19">
        <v>54600</v>
      </c>
      <c r="M28" s="17" t="s">
        <v>122</v>
      </c>
    </row>
    <row r="29" s="2" customFormat="1" ht="17" customHeight="1" spans="1:13">
      <c r="A29" s="17">
        <v>27</v>
      </c>
      <c r="B29" s="18" t="s">
        <v>14</v>
      </c>
      <c r="C29" s="20"/>
      <c r="D29" s="20"/>
      <c r="E29" s="16" t="s">
        <v>17</v>
      </c>
      <c r="F29" s="16" t="s">
        <v>51</v>
      </c>
      <c r="G29" s="17" t="s">
        <v>123</v>
      </c>
      <c r="H29" s="19">
        <v>120000</v>
      </c>
      <c r="I29" s="25" t="s">
        <v>124</v>
      </c>
      <c r="J29" s="25" t="s">
        <v>125</v>
      </c>
      <c r="K29" s="25" t="s">
        <v>126</v>
      </c>
      <c r="L29" s="19">
        <v>74898</v>
      </c>
      <c r="M29" s="17" t="s">
        <v>127</v>
      </c>
    </row>
    <row r="30" s="4" customFormat="1" ht="17" customHeight="1" spans="1:13">
      <c r="A30" s="17">
        <v>28</v>
      </c>
      <c r="B30" s="18" t="s">
        <v>90</v>
      </c>
      <c r="C30" s="18"/>
      <c r="D30" s="20"/>
      <c r="E30" s="15" t="s">
        <v>17</v>
      </c>
      <c r="F30" s="15" t="s">
        <v>110</v>
      </c>
      <c r="G30" s="17" t="s">
        <v>128</v>
      </c>
      <c r="H30" s="19">
        <v>156000</v>
      </c>
      <c r="I30" s="25" t="s">
        <v>129</v>
      </c>
      <c r="J30" s="47" t="s">
        <v>130</v>
      </c>
      <c r="K30" s="47" t="s">
        <v>131</v>
      </c>
      <c r="L30" s="48">
        <v>67983</v>
      </c>
      <c r="M30" s="49" t="s">
        <v>132</v>
      </c>
    </row>
    <row r="31" s="4" customFormat="1" ht="17" customHeight="1" spans="1:13">
      <c r="A31" s="17">
        <v>29</v>
      </c>
      <c r="B31" s="18" t="s">
        <v>90</v>
      </c>
      <c r="C31" s="18"/>
      <c r="D31" s="20"/>
      <c r="E31" s="15" t="s">
        <v>17</v>
      </c>
      <c r="F31" s="15" t="s">
        <v>110</v>
      </c>
      <c r="G31" s="17" t="s">
        <v>133</v>
      </c>
      <c r="H31" s="19">
        <v>120000</v>
      </c>
      <c r="I31" s="25" t="s">
        <v>134</v>
      </c>
      <c r="J31" s="47" t="s">
        <v>135</v>
      </c>
      <c r="K31" s="47" t="s">
        <v>136</v>
      </c>
      <c r="L31" s="48">
        <v>41040</v>
      </c>
      <c r="M31" s="49" t="s">
        <v>137</v>
      </c>
    </row>
    <row r="32" s="5" customFormat="1" ht="17" customHeight="1" spans="1:13">
      <c r="A32" s="17">
        <v>30</v>
      </c>
      <c r="B32" s="24" t="s">
        <v>138</v>
      </c>
      <c r="C32" s="25"/>
      <c r="D32" s="25"/>
      <c r="E32" s="26" t="s">
        <v>17</v>
      </c>
      <c r="F32" s="27">
        <v>1</v>
      </c>
      <c r="G32" s="28">
        <v>42185</v>
      </c>
      <c r="H32" s="19">
        <v>7500</v>
      </c>
      <c r="I32" s="19">
        <v>3750</v>
      </c>
      <c r="J32" s="24">
        <v>6400</v>
      </c>
      <c r="K32" s="25">
        <v>68</v>
      </c>
      <c r="L32" s="19">
        <f t="shared" ref="L32:L58" si="0">J32*K32/100</f>
        <v>4352</v>
      </c>
      <c r="M32" s="50" t="s">
        <v>139</v>
      </c>
    </row>
    <row r="33" s="5" customFormat="1" spans="1:13">
      <c r="A33" s="17">
        <v>31</v>
      </c>
      <c r="B33" s="24" t="s">
        <v>140</v>
      </c>
      <c r="C33" s="25"/>
      <c r="D33" s="25"/>
      <c r="E33" s="26" t="s">
        <v>17</v>
      </c>
      <c r="F33" s="27">
        <v>2</v>
      </c>
      <c r="G33" s="28">
        <v>42062</v>
      </c>
      <c r="H33" s="19">
        <f>18500*2</f>
        <v>37000</v>
      </c>
      <c r="I33" s="19">
        <f>8633.28*2</f>
        <v>17266.56</v>
      </c>
      <c r="J33" s="24">
        <f>15800*2</f>
        <v>31600</v>
      </c>
      <c r="K33" s="25">
        <v>66</v>
      </c>
      <c r="L33" s="19">
        <f t="shared" si="0"/>
        <v>20856</v>
      </c>
      <c r="M33" s="50" t="s">
        <v>139</v>
      </c>
    </row>
    <row r="34" s="5" customFormat="1" spans="1:13">
      <c r="A34" s="17">
        <v>32</v>
      </c>
      <c r="B34" s="16" t="s">
        <v>141</v>
      </c>
      <c r="C34" s="15"/>
      <c r="D34" s="15"/>
      <c r="E34" s="16" t="s">
        <v>17</v>
      </c>
      <c r="F34" s="16">
        <v>1</v>
      </c>
      <c r="G34" s="28">
        <v>42062</v>
      </c>
      <c r="H34" s="29">
        <v>3900</v>
      </c>
      <c r="I34" s="16">
        <v>1820</v>
      </c>
      <c r="J34" s="16">
        <v>3350</v>
      </c>
      <c r="K34" s="15">
        <v>66</v>
      </c>
      <c r="L34" s="29">
        <f t="shared" si="0"/>
        <v>2211</v>
      </c>
      <c r="M34" s="16" t="s">
        <v>139</v>
      </c>
    </row>
    <row r="35" s="5" customFormat="1" spans="1:13">
      <c r="A35" s="17">
        <v>33</v>
      </c>
      <c r="B35" s="16" t="s">
        <v>142</v>
      </c>
      <c r="C35" s="15"/>
      <c r="D35" s="15"/>
      <c r="E35" s="16" t="s">
        <v>17</v>
      </c>
      <c r="F35" s="16">
        <v>4</v>
      </c>
      <c r="G35" s="28">
        <v>41999</v>
      </c>
      <c r="H35" s="29">
        <f>3480*4</f>
        <v>13920</v>
      </c>
      <c r="I35" s="16">
        <f>1566*4</f>
        <v>6264</v>
      </c>
      <c r="J35" s="16">
        <f>2980*4</f>
        <v>11920</v>
      </c>
      <c r="K35" s="15">
        <v>65</v>
      </c>
      <c r="L35" s="29">
        <f t="shared" si="0"/>
        <v>7748</v>
      </c>
      <c r="M35" s="16" t="s">
        <v>139</v>
      </c>
    </row>
    <row r="36" s="5" customFormat="1" spans="1:13">
      <c r="A36" s="17">
        <v>34</v>
      </c>
      <c r="B36" s="16" t="s">
        <v>143</v>
      </c>
      <c r="C36" s="15"/>
      <c r="D36" s="15"/>
      <c r="E36" s="16" t="s">
        <v>17</v>
      </c>
      <c r="F36" s="16">
        <v>2</v>
      </c>
      <c r="G36" s="28">
        <v>41743</v>
      </c>
      <c r="H36" s="29">
        <f>4480*2</f>
        <v>8960</v>
      </c>
      <c r="I36" s="16">
        <f>1717.39*2</f>
        <v>3434.78</v>
      </c>
      <c r="J36" s="16">
        <v>7666</v>
      </c>
      <c r="K36" s="15">
        <v>60</v>
      </c>
      <c r="L36" s="29">
        <f t="shared" si="0"/>
        <v>4599.6</v>
      </c>
      <c r="M36" s="16" t="s">
        <v>139</v>
      </c>
    </row>
    <row r="37" s="5" customFormat="1" ht="14" customHeight="1" spans="1:13">
      <c r="A37" s="17">
        <v>35</v>
      </c>
      <c r="B37" s="24" t="s">
        <v>144</v>
      </c>
      <c r="C37" s="25"/>
      <c r="D37" s="25"/>
      <c r="E37" s="26" t="s">
        <v>17</v>
      </c>
      <c r="F37" s="27">
        <v>1</v>
      </c>
      <c r="G37" s="28">
        <v>41638</v>
      </c>
      <c r="H37" s="19">
        <v>3700</v>
      </c>
      <c r="I37" s="19">
        <v>1295.06</v>
      </c>
      <c r="J37" s="24">
        <f t="shared" ref="J37:J42" si="1">ROUND(H37/1.17,-2)</f>
        <v>3200</v>
      </c>
      <c r="K37" s="25">
        <v>58</v>
      </c>
      <c r="L37" s="19">
        <f t="shared" si="0"/>
        <v>1856</v>
      </c>
      <c r="M37" s="50" t="s">
        <v>139</v>
      </c>
    </row>
    <row r="38" s="5" customFormat="1" spans="1:13">
      <c r="A38" s="17">
        <v>36</v>
      </c>
      <c r="B38" s="24" t="s">
        <v>145</v>
      </c>
      <c r="C38" s="25"/>
      <c r="D38" s="25"/>
      <c r="E38" s="26" t="s">
        <v>17</v>
      </c>
      <c r="F38" s="27">
        <v>1</v>
      </c>
      <c r="G38" s="28" t="s">
        <v>146</v>
      </c>
      <c r="H38" s="19">
        <v>4200</v>
      </c>
      <c r="I38" s="19">
        <v>1470</v>
      </c>
      <c r="J38" s="24">
        <f t="shared" si="1"/>
        <v>3600</v>
      </c>
      <c r="K38" s="25">
        <v>80</v>
      </c>
      <c r="L38" s="19">
        <f t="shared" si="0"/>
        <v>2880</v>
      </c>
      <c r="M38" s="50" t="s">
        <v>139</v>
      </c>
    </row>
    <row r="39" s="5" customFormat="1" spans="1:13">
      <c r="A39" s="17">
        <v>37</v>
      </c>
      <c r="B39" s="16" t="s">
        <v>147</v>
      </c>
      <c r="C39" s="15"/>
      <c r="D39" s="15"/>
      <c r="E39" s="16" t="s">
        <v>17</v>
      </c>
      <c r="F39" s="16">
        <v>23</v>
      </c>
      <c r="G39" s="28">
        <v>40799</v>
      </c>
      <c r="H39" s="29">
        <f>2040/17*23</f>
        <v>2760</v>
      </c>
      <c r="I39" s="16">
        <f>255/17*23</f>
        <v>345</v>
      </c>
      <c r="J39" s="16">
        <v>1648.06</v>
      </c>
      <c r="K39" s="15">
        <v>43</v>
      </c>
      <c r="L39" s="29">
        <f t="shared" si="0"/>
        <v>708.6658</v>
      </c>
      <c r="M39" s="16" t="s">
        <v>139</v>
      </c>
    </row>
    <row r="40" s="5" customFormat="1" spans="1:13">
      <c r="A40" s="17">
        <v>38</v>
      </c>
      <c r="B40" s="16" t="s">
        <v>148</v>
      </c>
      <c r="C40" s="15"/>
      <c r="D40" s="15"/>
      <c r="E40" s="16" t="s">
        <v>17</v>
      </c>
      <c r="F40" s="16">
        <v>5</v>
      </c>
      <c r="G40" s="28">
        <v>40799</v>
      </c>
      <c r="H40" s="29">
        <f>247*5</f>
        <v>1235</v>
      </c>
      <c r="I40" s="16">
        <f>30.85*5</f>
        <v>154.25</v>
      </c>
      <c r="J40" s="16">
        <v>1083</v>
      </c>
      <c r="K40" s="15">
        <v>43</v>
      </c>
      <c r="L40" s="29">
        <f t="shared" si="0"/>
        <v>465.69</v>
      </c>
      <c r="M40" s="16" t="s">
        <v>139</v>
      </c>
    </row>
    <row r="41" s="5" customFormat="1" spans="1:13">
      <c r="A41" s="17">
        <v>39</v>
      </c>
      <c r="B41" s="16" t="s">
        <v>149</v>
      </c>
      <c r="C41" s="15"/>
      <c r="D41" s="15"/>
      <c r="E41" s="16" t="s">
        <v>17</v>
      </c>
      <c r="F41" s="16">
        <v>4</v>
      </c>
      <c r="G41" s="28">
        <v>40799</v>
      </c>
      <c r="H41" s="29">
        <f>4515*4</f>
        <v>18060</v>
      </c>
      <c r="I41" s="16">
        <f>564.29*4</f>
        <v>2257.16</v>
      </c>
      <c r="J41" s="16">
        <f>3850*4</f>
        <v>15400</v>
      </c>
      <c r="K41" s="15">
        <v>43</v>
      </c>
      <c r="L41" s="29">
        <f t="shared" si="0"/>
        <v>6622</v>
      </c>
      <c r="M41" s="16" t="s">
        <v>139</v>
      </c>
    </row>
    <row r="42" s="5" customFormat="1" ht="14" customHeight="1" spans="1:13">
      <c r="A42" s="17">
        <v>40</v>
      </c>
      <c r="B42" s="24" t="s">
        <v>150</v>
      </c>
      <c r="C42" s="25"/>
      <c r="D42" s="25"/>
      <c r="E42" s="26" t="s">
        <v>17</v>
      </c>
      <c r="F42" s="27">
        <v>1</v>
      </c>
      <c r="G42" s="28">
        <v>40799</v>
      </c>
      <c r="H42" s="19">
        <v>6840</v>
      </c>
      <c r="I42" s="19">
        <v>855</v>
      </c>
      <c r="J42" s="24">
        <f t="shared" si="1"/>
        <v>5800</v>
      </c>
      <c r="K42" s="25">
        <v>43</v>
      </c>
      <c r="L42" s="19">
        <f t="shared" si="0"/>
        <v>2494</v>
      </c>
      <c r="M42" s="50" t="s">
        <v>139</v>
      </c>
    </row>
    <row r="43" s="5" customFormat="1" spans="1:13">
      <c r="A43" s="17">
        <v>41</v>
      </c>
      <c r="B43" s="24" t="s">
        <v>150</v>
      </c>
      <c r="C43" s="25"/>
      <c r="D43" s="25"/>
      <c r="E43" s="26" t="s">
        <v>17</v>
      </c>
      <c r="F43" s="27">
        <v>9</v>
      </c>
      <c r="G43" s="28">
        <v>40799</v>
      </c>
      <c r="H43" s="19">
        <f>4960*9</f>
        <v>44640</v>
      </c>
      <c r="I43" s="19">
        <f>30.85*9</f>
        <v>277.65</v>
      </c>
      <c r="J43" s="24">
        <v>38146.15</v>
      </c>
      <c r="K43" s="25">
        <v>43</v>
      </c>
      <c r="L43" s="19">
        <f t="shared" si="0"/>
        <v>16402.8445</v>
      </c>
      <c r="M43" s="50" t="s">
        <v>139</v>
      </c>
    </row>
    <row r="44" s="5" customFormat="1" spans="1:13">
      <c r="A44" s="17">
        <v>42</v>
      </c>
      <c r="B44" s="16" t="s">
        <v>142</v>
      </c>
      <c r="C44" s="15"/>
      <c r="D44" s="15"/>
      <c r="E44" s="16" t="s">
        <v>17</v>
      </c>
      <c r="F44" s="16">
        <v>7</v>
      </c>
      <c r="G44" s="28">
        <v>40799</v>
      </c>
      <c r="H44" s="29">
        <f>3270*7</f>
        <v>22890</v>
      </c>
      <c r="I44" s="16">
        <f>408.75*7</f>
        <v>2861.25</v>
      </c>
      <c r="J44" s="16">
        <v>19530</v>
      </c>
      <c r="K44" s="15">
        <v>43</v>
      </c>
      <c r="L44" s="29">
        <f t="shared" si="0"/>
        <v>8397.9</v>
      </c>
      <c r="M44" s="16" t="s">
        <v>139</v>
      </c>
    </row>
    <row r="45" s="5" customFormat="1" spans="1:13">
      <c r="A45" s="17">
        <v>43</v>
      </c>
      <c r="B45" s="16" t="s">
        <v>151</v>
      </c>
      <c r="C45" s="15"/>
      <c r="D45" s="15"/>
      <c r="E45" s="16" t="s">
        <v>17</v>
      </c>
      <c r="F45" s="16">
        <v>3</v>
      </c>
      <c r="G45" s="28">
        <v>40799</v>
      </c>
      <c r="H45" s="29">
        <f>4216*3</f>
        <v>12648</v>
      </c>
      <c r="I45" s="16">
        <f>527.06*3</f>
        <v>1581.18</v>
      </c>
      <c r="J45" s="16">
        <f>3600*3</f>
        <v>10800</v>
      </c>
      <c r="K45" s="15">
        <v>43</v>
      </c>
      <c r="L45" s="29">
        <f t="shared" si="0"/>
        <v>4644</v>
      </c>
      <c r="M45" s="16" t="s">
        <v>139</v>
      </c>
    </row>
    <row r="46" s="5" customFormat="1" spans="1:13">
      <c r="A46" s="17">
        <v>44</v>
      </c>
      <c r="B46" s="16" t="s">
        <v>152</v>
      </c>
      <c r="C46" s="15"/>
      <c r="D46" s="15"/>
      <c r="E46" s="16" t="s">
        <v>17</v>
      </c>
      <c r="F46" s="16">
        <v>10</v>
      </c>
      <c r="G46" s="28">
        <v>40799</v>
      </c>
      <c r="H46" s="29">
        <f>2860*10</f>
        <v>28600</v>
      </c>
      <c r="I46" s="16">
        <f>357.56*10</f>
        <v>3575.6</v>
      </c>
      <c r="J46" s="16">
        <v>24444</v>
      </c>
      <c r="K46" s="15">
        <v>43</v>
      </c>
      <c r="L46" s="29">
        <f t="shared" si="0"/>
        <v>10510.92</v>
      </c>
      <c r="M46" s="16" t="s">
        <v>139</v>
      </c>
    </row>
    <row r="47" s="5" customFormat="1" ht="12" customHeight="1" spans="1:13">
      <c r="A47" s="17">
        <v>45</v>
      </c>
      <c r="B47" s="24" t="s">
        <v>152</v>
      </c>
      <c r="C47" s="25"/>
      <c r="D47" s="25"/>
      <c r="E47" s="26" t="s">
        <v>17</v>
      </c>
      <c r="F47" s="27">
        <v>20</v>
      </c>
      <c r="G47" s="28">
        <v>40799</v>
      </c>
      <c r="H47" s="19">
        <f>2870*20</f>
        <v>57400</v>
      </c>
      <c r="I47" s="19">
        <f>358.69*20</f>
        <v>7173.8</v>
      </c>
      <c r="J47" s="24">
        <v>50465</v>
      </c>
      <c r="K47" s="25">
        <v>43</v>
      </c>
      <c r="L47" s="19">
        <f t="shared" si="0"/>
        <v>21699.95</v>
      </c>
      <c r="M47" s="50" t="s">
        <v>139</v>
      </c>
    </row>
    <row r="48" s="5" customFormat="1" spans="1:13">
      <c r="A48" s="17">
        <v>46</v>
      </c>
      <c r="B48" s="24" t="s">
        <v>153</v>
      </c>
      <c r="C48" s="25"/>
      <c r="D48" s="25"/>
      <c r="E48" s="26" t="s">
        <v>17</v>
      </c>
      <c r="F48" s="27">
        <v>14</v>
      </c>
      <c r="G48" s="28">
        <v>40799</v>
      </c>
      <c r="H48" s="19">
        <f>2820*14</f>
        <v>39480</v>
      </c>
      <c r="I48" s="19">
        <f>352.5*14</f>
        <v>4935</v>
      </c>
      <c r="J48" s="24">
        <f>55400/23*14</f>
        <v>33721.7391304348</v>
      </c>
      <c r="K48" s="25">
        <v>43</v>
      </c>
      <c r="L48" s="19">
        <f t="shared" si="0"/>
        <v>14500.347826087</v>
      </c>
      <c r="M48" s="50" t="s">
        <v>139</v>
      </c>
    </row>
    <row r="49" s="5" customFormat="1" spans="1:13">
      <c r="A49" s="17">
        <v>47</v>
      </c>
      <c r="B49" s="16" t="s">
        <v>153</v>
      </c>
      <c r="C49" s="15"/>
      <c r="D49" s="15"/>
      <c r="E49" s="16" t="s">
        <v>17</v>
      </c>
      <c r="F49" s="16">
        <v>16</v>
      </c>
      <c r="G49" s="28">
        <v>40799</v>
      </c>
      <c r="H49" s="29">
        <f>45280/16*16</f>
        <v>45280</v>
      </c>
      <c r="I49" s="16">
        <f>5660.96/16*16</f>
        <v>5660.96</v>
      </c>
      <c r="J49" s="16">
        <f>38700/16*16</f>
        <v>38700</v>
      </c>
      <c r="K49" s="15">
        <v>43</v>
      </c>
      <c r="L49" s="29">
        <f t="shared" si="0"/>
        <v>16641</v>
      </c>
      <c r="M49" s="16" t="s">
        <v>139</v>
      </c>
    </row>
    <row r="50" s="5" customFormat="1" spans="1:13">
      <c r="A50" s="17">
        <v>48</v>
      </c>
      <c r="B50" s="16" t="s">
        <v>154</v>
      </c>
      <c r="C50" s="15"/>
      <c r="D50" s="15"/>
      <c r="E50" s="16" t="s">
        <v>17</v>
      </c>
      <c r="F50" s="16">
        <v>7</v>
      </c>
      <c r="G50" s="28">
        <v>40651</v>
      </c>
      <c r="H50" s="29">
        <f>4200*7</f>
        <v>29400</v>
      </c>
      <c r="I50" s="16">
        <v>0</v>
      </c>
      <c r="J50" s="16">
        <v>25130</v>
      </c>
      <c r="K50" s="15">
        <v>40</v>
      </c>
      <c r="L50" s="29">
        <f t="shared" si="0"/>
        <v>10052</v>
      </c>
      <c r="M50" s="16" t="s">
        <v>139</v>
      </c>
    </row>
    <row r="51" s="5" customFormat="1" spans="1:13">
      <c r="A51" s="17">
        <v>49</v>
      </c>
      <c r="B51" s="16" t="s">
        <v>155</v>
      </c>
      <c r="C51" s="15"/>
      <c r="D51" s="15"/>
      <c r="E51" s="16" t="s">
        <v>17</v>
      </c>
      <c r="F51" s="16">
        <v>1</v>
      </c>
      <c r="G51" s="28">
        <v>40421</v>
      </c>
      <c r="H51" s="29">
        <v>4200</v>
      </c>
      <c r="I51" s="16">
        <v>70</v>
      </c>
      <c r="J51" s="16">
        <f t="shared" ref="J51:J58" si="2">ROUND(H51/1.17,-2)</f>
        <v>3600</v>
      </c>
      <c r="K51" s="15">
        <v>36</v>
      </c>
      <c r="L51" s="29">
        <f t="shared" si="0"/>
        <v>1296</v>
      </c>
      <c r="M51" s="16" t="s">
        <v>139</v>
      </c>
    </row>
    <row r="52" s="5" customFormat="1" ht="15" customHeight="1" spans="1:13">
      <c r="A52" s="17">
        <v>50</v>
      </c>
      <c r="B52" s="24" t="s">
        <v>156</v>
      </c>
      <c r="C52" s="25"/>
      <c r="D52" s="25"/>
      <c r="E52" s="26" t="s">
        <v>17</v>
      </c>
      <c r="F52" s="27">
        <v>1</v>
      </c>
      <c r="G52" s="28">
        <v>40421</v>
      </c>
      <c r="H52" s="19">
        <v>3400</v>
      </c>
      <c r="I52" s="19">
        <v>56.72</v>
      </c>
      <c r="J52" s="24">
        <f t="shared" si="2"/>
        <v>2900</v>
      </c>
      <c r="K52" s="25">
        <v>36</v>
      </c>
      <c r="L52" s="19">
        <f t="shared" si="0"/>
        <v>1044</v>
      </c>
      <c r="M52" s="50" t="s">
        <v>139</v>
      </c>
    </row>
    <row r="53" s="5" customFormat="1" spans="1:13">
      <c r="A53" s="17">
        <v>51</v>
      </c>
      <c r="B53" s="24" t="s">
        <v>152</v>
      </c>
      <c r="C53" s="25"/>
      <c r="D53" s="25"/>
      <c r="E53" s="26" t="s">
        <v>17</v>
      </c>
      <c r="F53" s="27">
        <v>1</v>
      </c>
      <c r="G53" s="28">
        <v>39173</v>
      </c>
      <c r="H53" s="19">
        <v>2800</v>
      </c>
      <c r="I53" s="19">
        <v>0</v>
      </c>
      <c r="J53" s="24">
        <f t="shared" si="2"/>
        <v>2400</v>
      </c>
      <c r="K53" s="25">
        <v>14</v>
      </c>
      <c r="L53" s="19">
        <f t="shared" si="0"/>
        <v>336</v>
      </c>
      <c r="M53" s="50" t="s">
        <v>139</v>
      </c>
    </row>
    <row r="54" s="5" customFormat="1" spans="1:13">
      <c r="A54" s="17">
        <v>52</v>
      </c>
      <c r="B54" s="16" t="s">
        <v>149</v>
      </c>
      <c r="C54" s="15"/>
      <c r="D54" s="15"/>
      <c r="E54" s="16" t="s">
        <v>17</v>
      </c>
      <c r="F54" s="16">
        <v>1</v>
      </c>
      <c r="G54" s="28">
        <v>39173</v>
      </c>
      <c r="H54" s="29">
        <f>5600*1</f>
        <v>5600</v>
      </c>
      <c r="I54" s="16">
        <v>0</v>
      </c>
      <c r="J54" s="16">
        <f t="shared" si="2"/>
        <v>4800</v>
      </c>
      <c r="K54" s="15">
        <v>14</v>
      </c>
      <c r="L54" s="29">
        <f t="shared" si="0"/>
        <v>672</v>
      </c>
      <c r="M54" s="16" t="s">
        <v>139</v>
      </c>
    </row>
    <row r="55" s="5" customFormat="1" spans="1:13">
      <c r="A55" s="17">
        <v>53</v>
      </c>
      <c r="B55" s="16" t="s">
        <v>149</v>
      </c>
      <c r="C55" s="15"/>
      <c r="D55" s="15"/>
      <c r="E55" s="16" t="s">
        <v>17</v>
      </c>
      <c r="F55" s="16">
        <v>2</v>
      </c>
      <c r="G55" s="28">
        <v>39173</v>
      </c>
      <c r="H55" s="29">
        <f>8000*2</f>
        <v>16000</v>
      </c>
      <c r="I55" s="16">
        <v>0</v>
      </c>
      <c r="J55" s="16">
        <f t="shared" si="2"/>
        <v>13700</v>
      </c>
      <c r="K55" s="15">
        <v>14</v>
      </c>
      <c r="L55" s="29">
        <f t="shared" si="0"/>
        <v>1918</v>
      </c>
      <c r="M55" s="16" t="s">
        <v>139</v>
      </c>
    </row>
    <row r="56" s="5" customFormat="1" spans="1:13">
      <c r="A56" s="17">
        <v>54</v>
      </c>
      <c r="B56" s="16" t="s">
        <v>149</v>
      </c>
      <c r="C56" s="15"/>
      <c r="D56" s="15"/>
      <c r="E56" s="16" t="s">
        <v>17</v>
      </c>
      <c r="F56" s="16">
        <v>1</v>
      </c>
      <c r="G56" s="28">
        <v>39173</v>
      </c>
      <c r="H56" s="29">
        <f>5600*1</f>
        <v>5600</v>
      </c>
      <c r="I56" s="16">
        <v>0</v>
      </c>
      <c r="J56" s="16">
        <f t="shared" si="2"/>
        <v>4800</v>
      </c>
      <c r="K56" s="15">
        <v>14</v>
      </c>
      <c r="L56" s="29">
        <f t="shared" si="0"/>
        <v>672</v>
      </c>
      <c r="M56" s="16" t="s">
        <v>139</v>
      </c>
    </row>
    <row r="57" s="5" customFormat="1" ht="15" customHeight="1" spans="1:13">
      <c r="A57" s="17">
        <v>55</v>
      </c>
      <c r="B57" s="24" t="s">
        <v>149</v>
      </c>
      <c r="C57" s="25"/>
      <c r="D57" s="25"/>
      <c r="E57" s="26" t="s">
        <v>17</v>
      </c>
      <c r="F57" s="27">
        <v>2</v>
      </c>
      <c r="G57" s="28">
        <v>39173</v>
      </c>
      <c r="H57" s="19">
        <f>8000*2</f>
        <v>16000</v>
      </c>
      <c r="I57" s="19">
        <v>0</v>
      </c>
      <c r="J57" s="24">
        <f t="shared" si="2"/>
        <v>13700</v>
      </c>
      <c r="K57" s="25">
        <v>14</v>
      </c>
      <c r="L57" s="19">
        <f t="shared" si="0"/>
        <v>1918</v>
      </c>
      <c r="M57" s="50" t="s">
        <v>139</v>
      </c>
    </row>
    <row r="58" s="5" customFormat="1" spans="1:13">
      <c r="A58" s="17">
        <v>56</v>
      </c>
      <c r="B58" s="24" t="s">
        <v>157</v>
      </c>
      <c r="C58" s="25"/>
      <c r="D58" s="25"/>
      <c r="E58" s="26" t="s">
        <v>17</v>
      </c>
      <c r="F58" s="27">
        <v>1</v>
      </c>
      <c r="G58" s="28">
        <v>39274</v>
      </c>
      <c r="H58" s="19">
        <v>1575</v>
      </c>
      <c r="I58" s="19">
        <v>0</v>
      </c>
      <c r="J58" s="24">
        <f t="shared" si="2"/>
        <v>1300</v>
      </c>
      <c r="K58" s="25">
        <v>15</v>
      </c>
      <c r="L58" s="19">
        <f t="shared" si="0"/>
        <v>195</v>
      </c>
      <c r="M58" s="50" t="s">
        <v>139</v>
      </c>
    </row>
    <row r="59" s="6" customFormat="1" ht="23" customHeight="1" spans="1:13">
      <c r="A59" s="30"/>
      <c r="B59" s="31" t="s">
        <v>158</v>
      </c>
      <c r="C59" s="31"/>
      <c r="D59" s="32"/>
      <c r="E59" s="33"/>
      <c r="F59" s="33"/>
      <c r="G59" s="34"/>
      <c r="H59" s="35">
        <f>SUM(H3:H58)</f>
        <v>5037688</v>
      </c>
      <c r="I59" s="51"/>
      <c r="J59" s="52"/>
      <c r="K59" s="53"/>
      <c r="L59" s="54">
        <f>SUM(L3:L58)</f>
        <v>3359461.91812609</v>
      </c>
      <c r="M59" s="30"/>
    </row>
    <row r="61" customFormat="1" spans="1:13">
      <c r="A61" s="8"/>
      <c r="B61" s="9"/>
      <c r="C61" s="8"/>
      <c r="D61" s="8"/>
      <c r="E61" s="10"/>
      <c r="F61" s="10"/>
      <c r="G61" s="11"/>
      <c r="H61" s="8"/>
      <c r="I61" s="8"/>
      <c r="J61" s="8"/>
      <c r="K61" s="8"/>
      <c r="L61" s="8"/>
      <c r="M61" s="12"/>
    </row>
    <row r="62" customFormat="1" spans="1:13">
      <c r="A62" s="8"/>
      <c r="B62" s="9"/>
      <c r="C62" s="8"/>
      <c r="D62" s="8"/>
      <c r="E62" s="10"/>
      <c r="F62" s="10"/>
      <c r="G62" s="11"/>
      <c r="H62" s="8"/>
      <c r="I62" s="8"/>
      <c r="J62" s="8"/>
      <c r="K62" s="8"/>
      <c r="L62" s="8"/>
      <c r="M62" s="12"/>
    </row>
    <row r="63" s="7" customFormat="1" ht="18.75" spans="1:13">
      <c r="A63" s="36" t="s">
        <v>159</v>
      </c>
      <c r="B63" s="37"/>
      <c r="C63" s="38"/>
      <c r="D63" s="38"/>
      <c r="E63" s="38"/>
      <c r="F63" s="38"/>
      <c r="G63" s="39"/>
      <c r="H63" s="38"/>
      <c r="I63" s="38"/>
      <c r="J63" s="38"/>
      <c r="K63" s="38"/>
      <c r="L63" s="43"/>
      <c r="M63" s="40"/>
    </row>
    <row r="64" s="7" customFormat="1" ht="12.75" spans="1:13">
      <c r="A64" s="40"/>
      <c r="B64" s="41"/>
      <c r="C64" s="40"/>
      <c r="D64" s="42"/>
      <c r="E64" s="43"/>
      <c r="F64" s="43"/>
      <c r="G64" s="44"/>
      <c r="H64" s="45"/>
      <c r="I64" s="55"/>
      <c r="J64" s="56"/>
      <c r="K64" s="57"/>
      <c r="L64" s="43"/>
      <c r="M64" s="40"/>
    </row>
    <row r="65" s="7" customFormat="1" ht="29" customHeight="1" spans="1:13">
      <c r="A65" s="58" t="s">
        <v>1</v>
      </c>
      <c r="B65" s="58" t="s">
        <v>160</v>
      </c>
      <c r="C65" s="58" t="s">
        <v>3</v>
      </c>
      <c r="D65" s="58" t="s">
        <v>161</v>
      </c>
      <c r="E65" s="58" t="s">
        <v>5</v>
      </c>
      <c r="F65" s="58" t="s">
        <v>162</v>
      </c>
      <c r="G65" s="59"/>
      <c r="H65" s="58" t="s">
        <v>163</v>
      </c>
      <c r="I65" s="58" t="s">
        <v>164</v>
      </c>
      <c r="J65" s="58" t="s">
        <v>13</v>
      </c>
      <c r="K65" s="62"/>
      <c r="L65" s="43"/>
      <c r="M65" s="40"/>
    </row>
    <row r="66" s="7" customFormat="1" ht="49" customHeight="1" spans="1:13">
      <c r="A66" s="60">
        <v>1</v>
      </c>
      <c r="B66" s="61" t="s">
        <v>165</v>
      </c>
      <c r="C66" s="61" t="s">
        <v>166</v>
      </c>
      <c r="D66" s="61" t="s">
        <v>167</v>
      </c>
      <c r="E66" s="58" t="s">
        <v>168</v>
      </c>
      <c r="F66" s="61" t="s">
        <v>169</v>
      </c>
      <c r="G66" s="59" t="s">
        <v>170</v>
      </c>
      <c r="H66" s="61" t="s">
        <v>171</v>
      </c>
      <c r="I66" s="61" t="s">
        <v>172</v>
      </c>
      <c r="J66" s="61" t="s">
        <v>173</v>
      </c>
      <c r="K66" s="63"/>
      <c r="L66" s="43"/>
      <c r="M66" s="40"/>
    </row>
    <row r="67" spans="11:11">
      <c r="K67" s="64"/>
    </row>
  </sheetData>
  <mergeCells count="3">
    <mergeCell ref="A1:M1"/>
    <mergeCell ref="A63:K63"/>
    <mergeCell ref="F65:G6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dxl</cp:lastModifiedBy>
  <dcterms:created xsi:type="dcterms:W3CDTF">2020-12-23T03:11:00Z</dcterms:created>
  <dcterms:modified xsi:type="dcterms:W3CDTF">2020-12-24T09:20:52Z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